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Presenze2020\"/>
    </mc:Choice>
  </mc:AlternateContent>
  <bookViews>
    <workbookView xWindow="0" yWindow="0" windowWidth="19200" windowHeight="11595"/>
  </bookViews>
  <sheets>
    <sheet name="AGOSTO2020" sheetId="21" r:id="rId1"/>
    <sheet name="LUGLIO2020" sheetId="20" r:id="rId2"/>
    <sheet name="GIUGNO2020" sheetId="19" r:id="rId3"/>
    <sheet name="MAGGIO2020" sheetId="18" r:id="rId4"/>
    <sheet name="APRILE2020" sheetId="17" r:id="rId5"/>
    <sheet name="MARZO 2020" sheetId="16" r:id="rId6"/>
    <sheet name="FEBBRAIO 2020" sheetId="14" r:id="rId7"/>
    <sheet name="GENNAIO2020" sheetId="15" r:id="rId8"/>
  </sheets>
  <definedNames>
    <definedName name="_xlnm.Print_Area" localSheetId="0">AGOSTO2020!$A$1:$G$24</definedName>
    <definedName name="_xlnm.Print_Area" localSheetId="4">APRILE2020!$A$1:$G$24</definedName>
    <definedName name="_xlnm.Print_Area" localSheetId="6">'FEBBRAIO 2020'!$A$1:$G$24</definedName>
    <definedName name="_xlnm.Print_Area" localSheetId="7">GENNAIO2020!$A$1:$G$24</definedName>
    <definedName name="_xlnm.Print_Area" localSheetId="2">GIUGNO2020!$A$1:$G$24</definedName>
    <definedName name="_xlnm.Print_Area" localSheetId="1">LUGLIO2020!$A$1:$G$24</definedName>
    <definedName name="_xlnm.Print_Area" localSheetId="3">MAGGIO2020!$A$1:$G$24</definedName>
    <definedName name="_xlnm.Print_Area" localSheetId="5">'MARZO 2020'!$A$1:$G$24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1" l="1"/>
  <c r="I9" i="21"/>
  <c r="J8" i="21"/>
  <c r="I8" i="21"/>
  <c r="J7" i="21"/>
  <c r="B22" i="21"/>
  <c r="D21" i="21"/>
  <c r="K21" i="21" s="1"/>
  <c r="G21" i="21" s="1"/>
  <c r="D20" i="21"/>
  <c r="K20" i="21" s="1"/>
  <c r="G20" i="21" s="1"/>
  <c r="D19" i="21"/>
  <c r="F19" i="21" s="1"/>
  <c r="B9" i="21"/>
  <c r="D9" i="21" s="1"/>
  <c r="B8" i="21"/>
  <c r="D8" i="21" s="1"/>
  <c r="I7" i="21"/>
  <c r="B7" i="21"/>
  <c r="B10" i="21" s="1"/>
  <c r="E20" i="21" l="1"/>
  <c r="F21" i="21"/>
  <c r="E21" i="21"/>
  <c r="F20" i="21"/>
  <c r="F22" i="21" s="1"/>
  <c r="E8" i="21"/>
  <c r="K9" i="21"/>
  <c r="G9" i="21" s="1"/>
  <c r="F9" i="21"/>
  <c r="K8" i="21"/>
  <c r="G8" i="21" s="1"/>
  <c r="F8" i="21"/>
  <c r="E9" i="21"/>
  <c r="D22" i="21"/>
  <c r="E19" i="21"/>
  <c r="D7" i="21"/>
  <c r="K19" i="21"/>
  <c r="G19" i="21" s="1"/>
  <c r="G22" i="21" s="1"/>
  <c r="J9" i="20"/>
  <c r="F9" i="20" s="1"/>
  <c r="J8" i="20"/>
  <c r="J7" i="20"/>
  <c r="I9" i="20"/>
  <c r="I8" i="20"/>
  <c r="B22" i="20"/>
  <c r="D21" i="20"/>
  <c r="K21" i="20" s="1"/>
  <c r="G21" i="20" s="1"/>
  <c r="D20" i="20"/>
  <c r="E20" i="20" s="1"/>
  <c r="D19" i="20"/>
  <c r="F19" i="20" s="1"/>
  <c r="D9" i="20"/>
  <c r="K9" i="20" s="1"/>
  <c r="G9" i="20" s="1"/>
  <c r="B9" i="20"/>
  <c r="E8" i="20"/>
  <c r="D8" i="20"/>
  <c r="B8" i="20"/>
  <c r="I7" i="20"/>
  <c r="E7" i="20" s="1"/>
  <c r="D7" i="20"/>
  <c r="B7" i="20"/>
  <c r="B10" i="20" s="1"/>
  <c r="E22" i="21" l="1"/>
  <c r="K7" i="21"/>
  <c r="G7" i="21" s="1"/>
  <c r="G10" i="21" s="1"/>
  <c r="F7" i="21"/>
  <c r="F10" i="21" s="1"/>
  <c r="D10" i="21"/>
  <c r="E7" i="21"/>
  <c r="E10" i="21" s="1"/>
  <c r="K8" i="20"/>
  <c r="G8" i="20" s="1"/>
  <c r="K7" i="20"/>
  <c r="G7" i="20" s="1"/>
  <c r="E21" i="20"/>
  <c r="F21" i="20"/>
  <c r="F20" i="20"/>
  <c r="F22" i="20" s="1"/>
  <c r="F8" i="20"/>
  <c r="E9" i="20"/>
  <c r="E10" i="20" s="1"/>
  <c r="G10" i="20"/>
  <c r="D22" i="20"/>
  <c r="E19" i="20"/>
  <c r="E22" i="20" s="1"/>
  <c r="K20" i="20"/>
  <c r="G20" i="20" s="1"/>
  <c r="G22" i="20" s="1"/>
  <c r="D10" i="20"/>
  <c r="K19" i="20"/>
  <c r="G19" i="20" s="1"/>
  <c r="F7" i="20"/>
  <c r="J9" i="19"/>
  <c r="I9" i="19"/>
  <c r="J8" i="19"/>
  <c r="I8" i="19"/>
  <c r="J7" i="19"/>
  <c r="I7" i="19"/>
  <c r="B22" i="19"/>
  <c r="F21" i="19"/>
  <c r="D21" i="19"/>
  <c r="K21" i="19" s="1"/>
  <c r="G21" i="19" s="1"/>
  <c r="D20" i="19"/>
  <c r="E20" i="19" s="1"/>
  <c r="D19" i="19"/>
  <c r="K19" i="19" s="1"/>
  <c r="G19" i="19" s="1"/>
  <c r="D9" i="19"/>
  <c r="K9" i="19" s="1"/>
  <c r="G9" i="19" s="1"/>
  <c r="B9" i="19"/>
  <c r="D8" i="19"/>
  <c r="B8" i="19"/>
  <c r="D7" i="19"/>
  <c r="D10" i="19" s="1"/>
  <c r="B7" i="19"/>
  <c r="B10" i="19" s="1"/>
  <c r="F10" i="20" l="1"/>
  <c r="F20" i="19"/>
  <c r="E21" i="19"/>
  <c r="E7" i="19"/>
  <c r="E8" i="19"/>
  <c r="E9" i="19"/>
  <c r="F9" i="19"/>
  <c r="K8" i="19"/>
  <c r="G8" i="19" s="1"/>
  <c r="D22" i="19"/>
  <c r="E19" i="19"/>
  <c r="E22" i="19" s="1"/>
  <c r="K20" i="19"/>
  <c r="G20" i="19" s="1"/>
  <c r="G22" i="19" s="1"/>
  <c r="F7" i="19"/>
  <c r="K7" i="19"/>
  <c r="G7" i="19" s="1"/>
  <c r="F8" i="19"/>
  <c r="F19" i="19"/>
  <c r="F22" i="19" s="1"/>
  <c r="J9" i="18"/>
  <c r="I9" i="18"/>
  <c r="J8" i="18"/>
  <c r="I8" i="18"/>
  <c r="J7" i="18"/>
  <c r="I7" i="18"/>
  <c r="B22" i="18"/>
  <c r="D21" i="18"/>
  <c r="K21" i="18" s="1"/>
  <c r="G21" i="18" s="1"/>
  <c r="D20" i="18"/>
  <c r="K20" i="18" s="1"/>
  <c r="G20" i="18" s="1"/>
  <c r="D19" i="18"/>
  <c r="E19" i="18" s="1"/>
  <c r="B9" i="18"/>
  <c r="D9" i="18" s="1"/>
  <c r="B8" i="18"/>
  <c r="D8" i="18" s="1"/>
  <c r="B7" i="18"/>
  <c r="D7" i="18" s="1"/>
  <c r="E10" i="19" l="1"/>
  <c r="G10" i="19"/>
  <c r="F10" i="19"/>
  <c r="F19" i="18"/>
  <c r="K19" i="18"/>
  <c r="G19" i="18" s="1"/>
  <c r="E20" i="18"/>
  <c r="F7" i="18"/>
  <c r="D10" i="18"/>
  <c r="K7" i="18"/>
  <c r="G7" i="18" s="1"/>
  <c r="E7" i="18"/>
  <c r="F8" i="18"/>
  <c r="E8" i="18"/>
  <c r="K8" i="18"/>
  <c r="G8" i="18" s="1"/>
  <c r="F9" i="18"/>
  <c r="K9" i="18"/>
  <c r="G9" i="18" s="1"/>
  <c r="E9" i="18"/>
  <c r="G22" i="18"/>
  <c r="F21" i="18"/>
  <c r="E21" i="18"/>
  <c r="E22" i="18" s="1"/>
  <c r="F20" i="18"/>
  <c r="B10" i="18"/>
  <c r="D22" i="18"/>
  <c r="J9" i="17"/>
  <c r="I9" i="17"/>
  <c r="J8" i="17"/>
  <c r="I8" i="17"/>
  <c r="J7" i="17"/>
  <c r="I7" i="17"/>
  <c r="B9" i="17"/>
  <c r="D9" i="17" s="1"/>
  <c r="B8" i="17"/>
  <c r="B22" i="17"/>
  <c r="D21" i="17"/>
  <c r="K21" i="17" s="1"/>
  <c r="G21" i="17" s="1"/>
  <c r="D20" i="17"/>
  <c r="E20" i="17" s="1"/>
  <c r="D19" i="17"/>
  <c r="K19" i="17" s="1"/>
  <c r="G19" i="17" s="1"/>
  <c r="D8" i="17"/>
  <c r="B7" i="17"/>
  <c r="D7" i="17" s="1"/>
  <c r="F20" i="17" l="1"/>
  <c r="K20" i="17"/>
  <c r="G20" i="17" s="1"/>
  <c r="G22" i="17" s="1"/>
  <c r="F10" i="18"/>
  <c r="G10" i="18"/>
  <c r="F22" i="18"/>
  <c r="E10" i="18"/>
  <c r="K8" i="17"/>
  <c r="G8" i="17" s="1"/>
  <c r="K9" i="17"/>
  <c r="G9" i="17" s="1"/>
  <c r="F8" i="17"/>
  <c r="E9" i="17"/>
  <c r="D10" i="17"/>
  <c r="K7" i="17"/>
  <c r="G7" i="17" s="1"/>
  <c r="F9" i="17"/>
  <c r="E7" i="17"/>
  <c r="F7" i="17"/>
  <c r="E8" i="17"/>
  <c r="F21" i="17"/>
  <c r="E19" i="17"/>
  <c r="F19" i="17"/>
  <c r="D22" i="17"/>
  <c r="B10" i="17"/>
  <c r="E21" i="17"/>
  <c r="J9" i="16"/>
  <c r="I9" i="16"/>
  <c r="J8" i="16"/>
  <c r="I8" i="16"/>
  <c r="I7" i="16"/>
  <c r="B9" i="16"/>
  <c r="D9" i="16"/>
  <c r="B22" i="16"/>
  <c r="D21" i="16"/>
  <c r="K21" i="16" s="1"/>
  <c r="G21" i="16" s="1"/>
  <c r="D20" i="16"/>
  <c r="K20" i="16" s="1"/>
  <c r="G20" i="16" s="1"/>
  <c r="K19" i="16"/>
  <c r="G19" i="16" s="1"/>
  <c r="D19" i="16"/>
  <c r="B8" i="16"/>
  <c r="D8" i="16" s="1"/>
  <c r="J7" i="16"/>
  <c r="B7" i="16"/>
  <c r="D7" i="16" s="1"/>
  <c r="D22" i="16" l="1"/>
  <c r="E20" i="16"/>
  <c r="F20" i="16"/>
  <c r="F10" i="17"/>
  <c r="G10" i="17"/>
  <c r="E10" i="17"/>
  <c r="F22" i="17"/>
  <c r="E22" i="17"/>
  <c r="G22" i="16"/>
  <c r="E19" i="16"/>
  <c r="F19" i="16"/>
  <c r="F9" i="16"/>
  <c r="K8" i="16"/>
  <c r="G8" i="16" s="1"/>
  <c r="E8" i="16"/>
  <c r="E9" i="16"/>
  <c r="K9" i="16"/>
  <c r="G9" i="16" s="1"/>
  <c r="E7" i="16"/>
  <c r="D10" i="16"/>
  <c r="K7" i="16"/>
  <c r="G7" i="16" s="1"/>
  <c r="F7" i="16"/>
  <c r="F8" i="16"/>
  <c r="B10" i="16"/>
  <c r="F21" i="16"/>
  <c r="F22" i="16" s="1"/>
  <c r="E21" i="16"/>
  <c r="E22" i="16" s="1"/>
  <c r="J9" i="14"/>
  <c r="J8" i="14"/>
  <c r="J7" i="14"/>
  <c r="I9" i="14"/>
  <c r="I8" i="14"/>
  <c r="I7" i="14"/>
  <c r="F10" i="16" l="1"/>
  <c r="E10" i="16"/>
  <c r="G10" i="16"/>
  <c r="B22" i="15"/>
  <c r="D21" i="15"/>
  <c r="K21" i="15" s="1"/>
  <c r="G21" i="15" s="1"/>
  <c r="D20" i="15"/>
  <c r="F20" i="15" s="1"/>
  <c r="D19" i="15"/>
  <c r="E19" i="15" s="1"/>
  <c r="J9" i="15"/>
  <c r="I9" i="15"/>
  <c r="D9" i="15"/>
  <c r="K9" i="15" s="1"/>
  <c r="G9" i="15" s="1"/>
  <c r="B9" i="15"/>
  <c r="J8" i="15"/>
  <c r="I8" i="15"/>
  <c r="D8" i="15"/>
  <c r="K8" i="15" s="1"/>
  <c r="G8" i="15" s="1"/>
  <c r="B8" i="15"/>
  <c r="J7" i="15"/>
  <c r="I7" i="15"/>
  <c r="D7" i="15"/>
  <c r="K7" i="15" s="1"/>
  <c r="G7" i="15" s="1"/>
  <c r="B7" i="15"/>
  <c r="B10" i="15" s="1"/>
  <c r="E7" i="15" l="1"/>
  <c r="E9" i="15"/>
  <c r="E10" i="15" s="1"/>
  <c r="E8" i="15"/>
  <c r="F7" i="15"/>
  <c r="F10" i="15" s="1"/>
  <c r="F8" i="15"/>
  <c r="F9" i="15"/>
  <c r="E21" i="15"/>
  <c r="F21" i="15"/>
  <c r="G10" i="15"/>
  <c r="D10" i="15"/>
  <c r="K19" i="15"/>
  <c r="G19" i="15" s="1"/>
  <c r="D22" i="15"/>
  <c r="K20" i="15"/>
  <c r="G20" i="15" s="1"/>
  <c r="G22" i="15" s="1"/>
  <c r="F19" i="15"/>
  <c r="F22" i="15" s="1"/>
  <c r="E20" i="15"/>
  <c r="E22" i="15" l="1"/>
  <c r="B22" i="14"/>
  <c r="D21" i="14"/>
  <c r="E21" i="14" s="1"/>
  <c r="D20" i="14"/>
  <c r="F20" i="14" s="1"/>
  <c r="D19" i="14"/>
  <c r="F19" i="14" s="1"/>
  <c r="B9" i="14"/>
  <c r="D9" i="14" s="1"/>
  <c r="K9" i="14" s="1"/>
  <c r="G9" i="14" s="1"/>
  <c r="D8" i="14"/>
  <c r="K8" i="14" s="1"/>
  <c r="G8" i="14" s="1"/>
  <c r="B8" i="14"/>
  <c r="B7" i="14"/>
  <c r="B10" i="14" s="1"/>
  <c r="D7" i="14" l="1"/>
  <c r="K7" i="14" s="1"/>
  <c r="G7" i="14" s="1"/>
  <c r="F21" i="14"/>
  <c r="F22" i="14" s="1"/>
  <c r="E7" i="14"/>
  <c r="F7" i="14"/>
  <c r="F8" i="14"/>
  <c r="E8" i="14"/>
  <c r="E9" i="14"/>
  <c r="F9" i="14"/>
  <c r="G10" i="14"/>
  <c r="D10" i="14"/>
  <c r="K19" i="14"/>
  <c r="G19" i="14" s="1"/>
  <c r="D22" i="14"/>
  <c r="E19" i="14"/>
  <c r="K20" i="14"/>
  <c r="G20" i="14" s="1"/>
  <c r="E20" i="14"/>
  <c r="E22" i="14" s="1"/>
  <c r="K21" i="14"/>
  <c r="G21" i="14" s="1"/>
  <c r="G22" i="14" s="1"/>
  <c r="F10" i="14" l="1"/>
  <c r="E10" i="14"/>
</calcChain>
</file>

<file path=xl/sharedStrings.xml><?xml version="1.0" encoding="utf-8"?>
<sst xmlns="http://schemas.openxmlformats.org/spreadsheetml/2006/main" count="312" uniqueCount="39">
  <si>
    <t>AREA DIRIGENZIALE</t>
  </si>
  <si>
    <t>TOTALE DIPENDENTI</t>
  </si>
  <si>
    <t>GIORNI LAVORATIVI TEORICI</t>
  </si>
  <si>
    <t>TASSO PERCENTUALE ASSENZE</t>
  </si>
  <si>
    <t>TASSO PERCENTUALE FERIE</t>
  </si>
  <si>
    <t>TASSO PERCENTUALE PRESENZE</t>
  </si>
  <si>
    <t>ASS</t>
  </si>
  <si>
    <t>FER</t>
  </si>
  <si>
    <t>PRE</t>
  </si>
  <si>
    <t>AREA SEGRETARIO GEN</t>
  </si>
  <si>
    <t>AREA 1</t>
  </si>
  <si>
    <t>"</t>
  </si>
  <si>
    <t>AREA 2</t>
  </si>
  <si>
    <t>TOTALI GENERALI</t>
  </si>
  <si>
    <t>(tasso medio)</t>
  </si>
  <si>
    <t xml:space="preserve">AREA 2 </t>
  </si>
  <si>
    <r>
      <t>AREA 1</t>
    </r>
    <r>
      <rPr>
        <b/>
        <sz val="10"/>
        <rFont val="Albertus"/>
        <family val="2"/>
      </rPr>
      <t xml:space="preserve"> </t>
    </r>
  </si>
  <si>
    <t>TASSI DI ASSENZA MESE DI FEBBRAIO 2020</t>
  </si>
  <si>
    <r>
      <t>GIORNI LAVORATIVI</t>
    </r>
    <r>
      <rPr>
        <sz val="10"/>
        <rFont val="Albertus"/>
        <family val="2"/>
      </rPr>
      <t xml:space="preserve">             FEBBRAIO 2020</t>
    </r>
  </si>
  <si>
    <t>TASSI DI ASSENZA MESE DI GENNAIO 2020</t>
  </si>
  <si>
    <r>
      <t>GIORNI LAVORATIVI</t>
    </r>
    <r>
      <rPr>
        <sz val="10"/>
        <rFont val="Albertus"/>
        <family val="2"/>
      </rPr>
      <t xml:space="preserve">             GENNAIO 2020</t>
    </r>
  </si>
  <si>
    <t>TASSI DI ASSENZA MESE DI MARZO 2020</t>
  </si>
  <si>
    <r>
      <t>GIORNI LAVORATIVI</t>
    </r>
    <r>
      <rPr>
        <sz val="10"/>
        <rFont val="Albertus"/>
        <family val="2"/>
      </rPr>
      <t xml:space="preserve">             MARZO 2020</t>
    </r>
  </si>
  <si>
    <r>
      <t>GIORNI LAVORATIVI</t>
    </r>
    <r>
      <rPr>
        <sz val="10"/>
        <rFont val="Albertus"/>
        <family val="2"/>
      </rPr>
      <t xml:space="preserve">            MARZO 2020</t>
    </r>
  </si>
  <si>
    <t>TASSI DI ASSENZA MESE DI APRILE 2020</t>
  </si>
  <si>
    <r>
      <t>GIORNI LAVORATIVI</t>
    </r>
    <r>
      <rPr>
        <sz val="10"/>
        <rFont val="Albertus"/>
        <family val="2"/>
      </rPr>
      <t xml:space="preserve">             APRILE 2020</t>
    </r>
  </si>
  <si>
    <r>
      <t>GIORNI LAVORATIVI</t>
    </r>
    <r>
      <rPr>
        <sz val="10"/>
        <rFont val="Albertus"/>
        <family val="2"/>
      </rPr>
      <t xml:space="preserve">           APRILE 2020</t>
    </r>
  </si>
  <si>
    <t>TASSI DI ASSENZA MESE DI MAGGIO 2020</t>
  </si>
  <si>
    <r>
      <t>GIORNI LAVORATIVI</t>
    </r>
    <r>
      <rPr>
        <sz val="10"/>
        <rFont val="Albertus"/>
        <family val="2"/>
      </rPr>
      <t xml:space="preserve">             MAGGIO 2020</t>
    </r>
  </si>
  <si>
    <r>
      <t>GIORNI LAVORATIVI</t>
    </r>
    <r>
      <rPr>
        <sz val="10"/>
        <rFont val="Albertus"/>
        <family val="2"/>
      </rPr>
      <t xml:space="preserve">          MAGGIO 2020</t>
    </r>
  </si>
  <si>
    <t>TASSI DI ASSENZA MESE DI GIUGNO 2020</t>
  </si>
  <si>
    <r>
      <t>GIORNI LAVORATIVI</t>
    </r>
    <r>
      <rPr>
        <sz val="10"/>
        <rFont val="Albertus"/>
        <family val="2"/>
      </rPr>
      <t xml:space="preserve">             GIUGNO 2020</t>
    </r>
  </si>
  <si>
    <r>
      <t>GIORNI LAVORATIVI</t>
    </r>
    <r>
      <rPr>
        <sz val="10"/>
        <rFont val="Albertus"/>
        <family val="2"/>
      </rPr>
      <t xml:space="preserve">          GIUGNO 2020</t>
    </r>
  </si>
  <si>
    <r>
      <t>GIORNI LAVORATIVI</t>
    </r>
    <r>
      <rPr>
        <sz val="10"/>
        <rFont val="Albertus"/>
        <family val="2"/>
      </rPr>
      <t xml:space="preserve">             LUGLIO 2020</t>
    </r>
  </si>
  <si>
    <r>
      <t>GIORNI LAVORATIVI</t>
    </r>
    <r>
      <rPr>
        <sz val="10"/>
        <rFont val="Albertus"/>
        <family val="2"/>
      </rPr>
      <t xml:space="preserve">          LUGLIO 2020</t>
    </r>
  </si>
  <si>
    <t>TASSI DI ASSENZA MESE DI LUGLIO 2020</t>
  </si>
  <si>
    <t>TASSI DI ASSENZA MESE DI AGOSTO 2020</t>
  </si>
  <si>
    <r>
      <t>GIORNI LAVORATIVI</t>
    </r>
    <r>
      <rPr>
        <sz val="10"/>
        <rFont val="Albertus"/>
        <family val="2"/>
      </rPr>
      <t xml:space="preserve">             AGOSTO 2020</t>
    </r>
  </si>
  <si>
    <r>
      <t>GIORNI LAVORATIVI</t>
    </r>
    <r>
      <rPr>
        <sz val="10"/>
        <rFont val="Albertus"/>
        <family val="2"/>
      </rPr>
      <t xml:space="preserve">          AGOSTO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</si>
</sst>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12"/>
      <name val="Albertus"/>
      <family val="2"/>
    </font>
    <font>
      <sz val="10"/>
      <name val="Albertus"/>
      <family val="2"/>
    </font>
    <font>
      <sz val="9"/>
      <name val="Albertus"/>
      <family val="2"/>
    </font>
    <font>
      <b/>
      <sz val="10"/>
      <name val="Albertus"/>
      <family val="2"/>
    </font>
    <font>
      <sz val="10"/>
      <color theme="1"/>
      <name val="Albertus"/>
      <family val="2"/>
    </font>
    <font>
      <sz val="10"/>
      <color indexed="12"/>
      <name val="Arial"/>
      <family val="2"/>
    </font>
    <font>
      <b/>
      <sz val="12"/>
      <name val="Albertus"/>
      <family val="2"/>
    </font>
    <font>
      <i/>
      <sz val="10"/>
      <name val="Arial"/>
      <family val="2"/>
    </font>
    <font>
      <sz val="9"/>
      <color rgb="FF0000FF"/>
      <name val="Albertus"/>
      <family val="2"/>
    </font>
    <font>
      <sz val="10"/>
      <name val="Arial"/>
      <family val="2"/>
    </font>
    <font>
      <sz val="10"/>
      <color rgb="FF0000FF"/>
      <name val="Albertus"/>
      <family val="2"/>
    </font>
    <font>
      <b/>
      <sz val="12"/>
      <name val="Albertus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5" fillId="3" borderId="1" xfId="0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0" fontId="7" fillId="4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Fill="1" applyBorder="1"/>
    <xf numFmtId="0" fontId="4" fillId="3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3" xfId="0" applyFont="1" applyFill="1" applyBorder="1"/>
    <xf numFmtId="0" fontId="10" fillId="0" borderId="0" xfId="1"/>
    <xf numFmtId="0" fontId="10" fillId="0" borderId="0" xfId="1" applyAlignment="1">
      <alignment horizontal="center"/>
    </xf>
    <xf numFmtId="0" fontId="1" fillId="0" borderId="0" xfId="1" applyFont="1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0" xfId="1" applyAlignment="1">
      <alignment vertical="center"/>
    </xf>
    <xf numFmtId="0" fontId="10" fillId="0" borderId="0" xfId="1" applyAlignment="1">
      <alignment horizontal="center" vertical="center"/>
    </xf>
    <xf numFmtId="0" fontId="2" fillId="0" borderId="1" xfId="1" applyFont="1" applyBorder="1"/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10" fontId="5" fillId="3" borderId="1" xfId="1" applyNumberFormat="1" applyFont="1" applyFill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9" fontId="10" fillId="0" borderId="0" xfId="1" applyNumberFormat="1" applyAlignment="1">
      <alignment horizontal="center"/>
    </xf>
    <xf numFmtId="0" fontId="4" fillId="3" borderId="1" xfId="1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0" fontId="7" fillId="4" borderId="1" xfId="1" applyNumberFormat="1" applyFont="1" applyFill="1" applyBorder="1" applyAlignment="1">
      <alignment horizontal="center"/>
    </xf>
    <xf numFmtId="0" fontId="11" fillId="0" borderId="3" xfId="1" applyFont="1" applyFill="1" applyBorder="1"/>
    <xf numFmtId="0" fontId="8" fillId="0" borderId="2" xfId="1" applyFont="1" applyBorder="1" applyAlignment="1">
      <alignment horizontal="center"/>
    </xf>
    <xf numFmtId="0" fontId="9" fillId="0" borderId="0" xfId="1" applyFont="1" applyFill="1" applyBorder="1"/>
    <xf numFmtId="0" fontId="12" fillId="0" borderId="0" xfId="0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10" sqref="J10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48" t="s">
        <v>36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3" t="s">
        <v>0</v>
      </c>
      <c r="B6" s="4" t="s">
        <v>1</v>
      </c>
      <c r="C6" s="5" t="s">
        <v>37</v>
      </c>
      <c r="D6" s="4" t="s">
        <v>2</v>
      </c>
      <c r="E6" s="4" t="s">
        <v>3</v>
      </c>
      <c r="F6" s="4" t="s">
        <v>4</v>
      </c>
      <c r="G6" s="4" t="s">
        <v>5</v>
      </c>
      <c r="H6" s="6"/>
      <c r="I6" s="7" t="s">
        <v>6</v>
      </c>
      <c r="J6" s="7" t="s">
        <v>7</v>
      </c>
      <c r="K6" s="7" t="s">
        <v>8</v>
      </c>
      <c r="L6" s="7"/>
    </row>
    <row r="7" spans="1:12" ht="16.5" customHeight="1">
      <c r="A7" s="8" t="s">
        <v>9</v>
      </c>
      <c r="B7" s="9">
        <f>8+3</f>
        <v>11</v>
      </c>
      <c r="C7" s="10">
        <v>21</v>
      </c>
      <c r="D7" s="9">
        <f>+B7*C7</f>
        <v>231</v>
      </c>
      <c r="E7" s="11">
        <f>+I7*L7/D7</f>
        <v>3.0303030303030304E-2</v>
      </c>
      <c r="F7" s="12">
        <f>+J7*L7/D7</f>
        <v>0.2857142857142857</v>
      </c>
      <c r="G7" s="12">
        <f>+K7*L7/D7</f>
        <v>0.68398268398268403</v>
      </c>
      <c r="I7" s="22">
        <f>0+I19</f>
        <v>7</v>
      </c>
      <c r="J7" s="13">
        <f>56+J19</f>
        <v>66</v>
      </c>
      <c r="K7" s="1">
        <f>+D7-J7-I7</f>
        <v>158</v>
      </c>
      <c r="L7" s="14">
        <v>1</v>
      </c>
    </row>
    <row r="8" spans="1:12" ht="16.5" customHeight="1">
      <c r="A8" s="8" t="s">
        <v>16</v>
      </c>
      <c r="B8" s="21">
        <f>38</f>
        <v>38</v>
      </c>
      <c r="C8" s="10" t="s">
        <v>11</v>
      </c>
      <c r="D8" s="9">
        <f>+B8*C7</f>
        <v>798</v>
      </c>
      <c r="E8" s="15">
        <f>+I8*L8/D8</f>
        <v>5.3884711779448619E-2</v>
      </c>
      <c r="F8" s="12">
        <f>+J8*L8/D8</f>
        <v>0.41729323308270677</v>
      </c>
      <c r="G8" s="12">
        <f>+K8*L8/D8</f>
        <v>0.52882205513784464</v>
      </c>
      <c r="I8" s="1">
        <f>14+I20</f>
        <v>43</v>
      </c>
      <c r="J8" s="13">
        <f>317+J20</f>
        <v>333</v>
      </c>
      <c r="K8" s="1">
        <f>+D8-J8-I8</f>
        <v>422</v>
      </c>
      <c r="L8" s="14">
        <v>1</v>
      </c>
    </row>
    <row r="9" spans="1:12" ht="16.5" customHeight="1">
      <c r="A9" s="8" t="s">
        <v>15</v>
      </c>
      <c r="B9" s="9">
        <f>28+6</f>
        <v>34</v>
      </c>
      <c r="C9" s="10" t="s">
        <v>11</v>
      </c>
      <c r="D9" s="9">
        <f>+B9*C7</f>
        <v>714</v>
      </c>
      <c r="E9" s="15">
        <f>+I9*L9/D9</f>
        <v>3.9215686274509803E-2</v>
      </c>
      <c r="F9" s="12">
        <f>+J9*L9/D9</f>
        <v>0.43977591036414565</v>
      </c>
      <c r="G9" s="12">
        <f>+K9*L9/D9</f>
        <v>0.52100840336134457</v>
      </c>
      <c r="I9" s="1">
        <f>21+I21</f>
        <v>28</v>
      </c>
      <c r="J9" s="13">
        <f>265+J21</f>
        <v>314</v>
      </c>
      <c r="K9" s="1">
        <f>+D9-J9-I9</f>
        <v>372</v>
      </c>
      <c r="L9" s="14">
        <v>1</v>
      </c>
    </row>
    <row r="10" spans="1:12" ht="19.5" customHeight="1">
      <c r="A10" s="16" t="s">
        <v>13</v>
      </c>
      <c r="B10" s="17">
        <f>SUM(B7:B9)</f>
        <v>83</v>
      </c>
      <c r="C10" s="17"/>
      <c r="D10" s="17">
        <f>SUM(D7:D9)</f>
        <v>1743</v>
      </c>
      <c r="E10" s="18">
        <f>(+E9+E8+E7)/3</f>
        <v>4.113447611899624E-2</v>
      </c>
      <c r="F10" s="18">
        <f>(+F9+F8+F7)/3</f>
        <v>0.38092780972037943</v>
      </c>
      <c r="G10" s="18">
        <f>(+G9+G8+G7)/3</f>
        <v>0.57793771416062445</v>
      </c>
      <c r="I10" s="1"/>
      <c r="J10" s="1"/>
      <c r="K10" s="1"/>
      <c r="L10" s="1"/>
    </row>
    <row r="11" spans="1:12" ht="18.75" customHeight="1">
      <c r="A11" s="23"/>
      <c r="B11" s="1"/>
      <c r="E11" s="19" t="s">
        <v>14</v>
      </c>
      <c r="F11" s="19" t="s">
        <v>14</v>
      </c>
      <c r="G11" s="19" t="s">
        <v>14</v>
      </c>
      <c r="I11" s="1"/>
      <c r="J11" s="1"/>
      <c r="K11" s="1"/>
      <c r="L11" s="1"/>
    </row>
    <row r="12" spans="1:12">
      <c r="A12" s="23"/>
    </row>
    <row r="18" spans="1:12" ht="38.25">
      <c r="A18" s="3" t="s">
        <v>0</v>
      </c>
      <c r="B18" s="4" t="s">
        <v>1</v>
      </c>
      <c r="C18" s="5" t="s">
        <v>38</v>
      </c>
      <c r="D18" s="4" t="s">
        <v>2</v>
      </c>
      <c r="E18" s="4" t="s">
        <v>3</v>
      </c>
      <c r="F18" s="4" t="s">
        <v>4</v>
      </c>
      <c r="G18" s="4" t="s">
        <v>5</v>
      </c>
      <c r="H18" s="6"/>
      <c r="I18" s="7" t="s">
        <v>6</v>
      </c>
      <c r="J18" s="7" t="s">
        <v>7</v>
      </c>
      <c r="K18" s="7" t="s">
        <v>8</v>
      </c>
      <c r="L18" s="7"/>
    </row>
    <row r="19" spans="1:12">
      <c r="A19" s="8" t="s">
        <v>9</v>
      </c>
      <c r="B19" s="9">
        <v>3</v>
      </c>
      <c r="C19" s="10">
        <v>21</v>
      </c>
      <c r="D19" s="9">
        <f>+B19*C19</f>
        <v>63</v>
      </c>
      <c r="E19" s="11">
        <f>+I19*L19/D19</f>
        <v>0.1111111111111111</v>
      </c>
      <c r="F19" s="12">
        <f>+J19*L19/D19</f>
        <v>0.15873015873015872</v>
      </c>
      <c r="G19" s="12">
        <f>+K19*L19/D19</f>
        <v>0.73015873015873012</v>
      </c>
      <c r="I19" s="1">
        <v>7</v>
      </c>
      <c r="J19" s="13">
        <v>10</v>
      </c>
      <c r="K19" s="1">
        <f>+D19-J19-I19</f>
        <v>46</v>
      </c>
      <c r="L19" s="14">
        <v>1</v>
      </c>
    </row>
    <row r="20" spans="1:12">
      <c r="A20" s="8" t="s">
        <v>10</v>
      </c>
      <c r="B20" s="9">
        <v>3</v>
      </c>
      <c r="C20" s="10" t="s">
        <v>11</v>
      </c>
      <c r="D20" s="9">
        <f>+B20*C19</f>
        <v>63</v>
      </c>
      <c r="E20" s="12">
        <f>+I20*L20/D20</f>
        <v>0.46031746031746029</v>
      </c>
      <c r="F20" s="12">
        <f>+J20*L20/D20</f>
        <v>0.25396825396825395</v>
      </c>
      <c r="G20" s="12">
        <f>+K20*L20/D20</f>
        <v>0.2857142857142857</v>
      </c>
      <c r="I20" s="1">
        <v>29</v>
      </c>
      <c r="J20" s="13">
        <v>16</v>
      </c>
      <c r="K20" s="1">
        <f>+D20-J20-I20</f>
        <v>18</v>
      </c>
      <c r="L20" s="14">
        <v>1</v>
      </c>
    </row>
    <row r="21" spans="1:12">
      <c r="A21" s="8" t="s">
        <v>12</v>
      </c>
      <c r="B21" s="9">
        <v>6</v>
      </c>
      <c r="C21" s="10" t="s">
        <v>11</v>
      </c>
      <c r="D21" s="9">
        <f>+B21*C19</f>
        <v>126</v>
      </c>
      <c r="E21" s="12">
        <f>+I21*L21/D21</f>
        <v>5.5555555555555552E-2</v>
      </c>
      <c r="F21" s="12">
        <f>+J21*L21/D21</f>
        <v>0.3888888888888889</v>
      </c>
      <c r="G21" s="12">
        <f>+K21*L21/D21</f>
        <v>0.55555555555555558</v>
      </c>
      <c r="I21" s="1">
        <v>7</v>
      </c>
      <c r="J21" s="13">
        <v>49</v>
      </c>
      <c r="K21" s="1">
        <f>+D21-J21-I21</f>
        <v>70</v>
      </c>
      <c r="L21" s="14">
        <v>1</v>
      </c>
    </row>
    <row r="22" spans="1:12" ht="15.75">
      <c r="A22" s="16" t="s">
        <v>13</v>
      </c>
      <c r="B22" s="17">
        <f>SUM(B19:B21)</f>
        <v>12</v>
      </c>
      <c r="C22" s="17"/>
      <c r="D22" s="17">
        <f>SUM(D19:D21)</f>
        <v>252</v>
      </c>
      <c r="E22" s="18">
        <f>(+E21+E20+E19)/3</f>
        <v>0.20899470899470898</v>
      </c>
      <c r="F22" s="18">
        <f>(+F21+F20+F19)/3</f>
        <v>0.26719576719576715</v>
      </c>
      <c r="G22" s="18">
        <f>(+G21+G20+G19)/3</f>
        <v>0.52380952380952384</v>
      </c>
      <c r="I22" s="1"/>
      <c r="J22" s="1"/>
      <c r="K22" s="1"/>
      <c r="L22" s="1"/>
    </row>
    <row r="23" spans="1:12">
      <c r="B23" s="1"/>
      <c r="E23" s="19" t="s">
        <v>14</v>
      </c>
      <c r="F23" s="19" t="s">
        <v>14</v>
      </c>
      <c r="G23" s="19" t="s">
        <v>14</v>
      </c>
      <c r="I23" s="1"/>
      <c r="J23" s="1"/>
      <c r="K23" s="1"/>
      <c r="L23" s="1"/>
    </row>
    <row r="24" spans="1:12">
      <c r="A24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D11" sqref="D11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48" t="s">
        <v>35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3" t="s">
        <v>0</v>
      </c>
      <c r="B6" s="4" t="s">
        <v>1</v>
      </c>
      <c r="C6" s="5" t="s">
        <v>33</v>
      </c>
      <c r="D6" s="4" t="s">
        <v>2</v>
      </c>
      <c r="E6" s="4" t="s">
        <v>3</v>
      </c>
      <c r="F6" s="4" t="s">
        <v>4</v>
      </c>
      <c r="G6" s="4" t="s">
        <v>5</v>
      </c>
      <c r="H6" s="6"/>
      <c r="I6" s="7" t="s">
        <v>6</v>
      </c>
      <c r="J6" s="7" t="s">
        <v>7</v>
      </c>
      <c r="K6" s="7" t="s">
        <v>8</v>
      </c>
      <c r="L6" s="7"/>
    </row>
    <row r="7" spans="1:12" ht="16.5" customHeight="1">
      <c r="A7" s="8" t="s">
        <v>9</v>
      </c>
      <c r="B7" s="9">
        <f>8+3</f>
        <v>11</v>
      </c>
      <c r="C7" s="10">
        <v>22</v>
      </c>
      <c r="D7" s="9">
        <f>+B7*C7</f>
        <v>242</v>
      </c>
      <c r="E7" s="11">
        <f>+I7*L7/D7</f>
        <v>2.0661157024793389E-2</v>
      </c>
      <c r="F7" s="12">
        <f>+J7*L7/D7</f>
        <v>4.5454545454545456E-2</v>
      </c>
      <c r="G7" s="12">
        <f>+K7*L7/D7</f>
        <v>0.93388429752066116</v>
      </c>
      <c r="I7" s="22">
        <f>0+I19</f>
        <v>5</v>
      </c>
      <c r="J7" s="13">
        <f>10+J19</f>
        <v>11</v>
      </c>
      <c r="K7" s="1">
        <f>+D7-J7-I7</f>
        <v>226</v>
      </c>
      <c r="L7" s="14">
        <v>1</v>
      </c>
    </row>
    <row r="8" spans="1:12" ht="16.5" customHeight="1">
      <c r="A8" s="8" t="s">
        <v>16</v>
      </c>
      <c r="B8" s="21">
        <f>38</f>
        <v>38</v>
      </c>
      <c r="C8" s="10" t="s">
        <v>11</v>
      </c>
      <c r="D8" s="9">
        <f>+B8*C7</f>
        <v>836</v>
      </c>
      <c r="E8" s="15">
        <f>+I8*L8/D8</f>
        <v>1.6746411483253589E-2</v>
      </c>
      <c r="F8" s="12">
        <f>+J8*L8/D8</f>
        <v>0.17942583732057416</v>
      </c>
      <c r="G8" s="12">
        <f>+K8*L8/D8</f>
        <v>0.80382775119617222</v>
      </c>
      <c r="I8" s="1">
        <f>9+I20</f>
        <v>14</v>
      </c>
      <c r="J8" s="13">
        <f>141+J20</f>
        <v>150</v>
      </c>
      <c r="K8" s="1">
        <f>+D8-J8-I8</f>
        <v>672</v>
      </c>
      <c r="L8" s="14">
        <v>1</v>
      </c>
    </row>
    <row r="9" spans="1:12" ht="16.5" customHeight="1">
      <c r="A9" s="8" t="s">
        <v>15</v>
      </c>
      <c r="B9" s="9">
        <f>28+6</f>
        <v>34</v>
      </c>
      <c r="C9" s="10" t="s">
        <v>11</v>
      </c>
      <c r="D9" s="9">
        <f>+B9*C7</f>
        <v>748</v>
      </c>
      <c r="E9" s="15">
        <f>+I9*L9/D9</f>
        <v>4.9465240641711233E-2</v>
      </c>
      <c r="F9" s="12">
        <f>+J9*L9/D9</f>
        <v>0.13903743315508021</v>
      </c>
      <c r="G9" s="12">
        <f>+K9*L9/D9</f>
        <v>0.81149732620320858</v>
      </c>
      <c r="I9" s="1">
        <f>28+I21</f>
        <v>37</v>
      </c>
      <c r="J9" s="13">
        <f>73+J21</f>
        <v>104</v>
      </c>
      <c r="K9" s="1">
        <f>+D9-J9-I9</f>
        <v>607</v>
      </c>
      <c r="L9" s="14">
        <v>1</v>
      </c>
    </row>
    <row r="10" spans="1:12" ht="19.5" customHeight="1">
      <c r="A10" s="16" t="s">
        <v>13</v>
      </c>
      <c r="B10" s="17">
        <f>SUM(B7:B9)</f>
        <v>83</v>
      </c>
      <c r="C10" s="17"/>
      <c r="D10" s="17">
        <f>SUM(D7:D9)</f>
        <v>1826</v>
      </c>
      <c r="E10" s="18">
        <f>(+E9+E8+E7)/3</f>
        <v>2.8957603049919404E-2</v>
      </c>
      <c r="F10" s="18">
        <f>(+F9+F8+F7)/3</f>
        <v>0.12130593864339995</v>
      </c>
      <c r="G10" s="18">
        <f>(+G9+G8+G7)/3</f>
        <v>0.84973645830668065</v>
      </c>
      <c r="I10" s="1"/>
      <c r="J10" s="1"/>
      <c r="K10" s="1"/>
      <c r="L10" s="1"/>
    </row>
    <row r="11" spans="1:12" ht="18.75" customHeight="1">
      <c r="A11" s="23"/>
      <c r="B11" s="1"/>
      <c r="E11" s="19" t="s">
        <v>14</v>
      </c>
      <c r="F11" s="19" t="s">
        <v>14</v>
      </c>
      <c r="G11" s="19" t="s">
        <v>14</v>
      </c>
      <c r="I11" s="1"/>
      <c r="J11" s="1"/>
      <c r="K11" s="1"/>
      <c r="L11" s="1"/>
    </row>
    <row r="12" spans="1:12">
      <c r="A12" s="23"/>
    </row>
    <row r="18" spans="1:12" ht="38.25">
      <c r="A18" s="3" t="s">
        <v>0</v>
      </c>
      <c r="B18" s="4" t="s">
        <v>1</v>
      </c>
      <c r="C18" s="5" t="s">
        <v>34</v>
      </c>
      <c r="D18" s="4" t="s">
        <v>2</v>
      </c>
      <c r="E18" s="4" t="s">
        <v>3</v>
      </c>
      <c r="F18" s="4" t="s">
        <v>4</v>
      </c>
      <c r="G18" s="4" t="s">
        <v>5</v>
      </c>
      <c r="H18" s="6"/>
      <c r="I18" s="7" t="s">
        <v>6</v>
      </c>
      <c r="J18" s="7" t="s">
        <v>7</v>
      </c>
      <c r="K18" s="7" t="s">
        <v>8</v>
      </c>
      <c r="L18" s="7"/>
    </row>
    <row r="19" spans="1:12">
      <c r="A19" s="8" t="s">
        <v>9</v>
      </c>
      <c r="B19" s="9">
        <v>3</v>
      </c>
      <c r="C19" s="10">
        <v>22</v>
      </c>
      <c r="D19" s="9">
        <f>+B19*C19</f>
        <v>66</v>
      </c>
      <c r="E19" s="11">
        <f>+I19*L19/D19</f>
        <v>7.575757575757576E-2</v>
      </c>
      <c r="F19" s="12">
        <f>+J19*L19/D19</f>
        <v>1.5151515151515152E-2</v>
      </c>
      <c r="G19" s="12">
        <f>+K19*L19/D19</f>
        <v>0.90909090909090906</v>
      </c>
      <c r="I19" s="1">
        <v>5</v>
      </c>
      <c r="J19" s="13">
        <v>1</v>
      </c>
      <c r="K19" s="1">
        <f>+D19-J19-I19</f>
        <v>60</v>
      </c>
      <c r="L19" s="14">
        <v>1</v>
      </c>
    </row>
    <row r="20" spans="1:12">
      <c r="A20" s="8" t="s">
        <v>10</v>
      </c>
      <c r="B20" s="9">
        <v>3</v>
      </c>
      <c r="C20" s="10" t="s">
        <v>11</v>
      </c>
      <c r="D20" s="9">
        <f>+B20*C19</f>
        <v>66</v>
      </c>
      <c r="E20" s="12">
        <f>+I20*L20/D20</f>
        <v>7.575757575757576E-2</v>
      </c>
      <c r="F20" s="12">
        <f>+J20*L20/D20</f>
        <v>0.13636363636363635</v>
      </c>
      <c r="G20" s="12">
        <f>+K20*L20/D20</f>
        <v>0.78787878787878785</v>
      </c>
      <c r="I20" s="1">
        <v>5</v>
      </c>
      <c r="J20" s="13">
        <v>9</v>
      </c>
      <c r="K20" s="1">
        <f>+D20-J20-I20</f>
        <v>52</v>
      </c>
      <c r="L20" s="14">
        <v>1</v>
      </c>
    </row>
    <row r="21" spans="1:12">
      <c r="A21" s="8" t="s">
        <v>12</v>
      </c>
      <c r="B21" s="9">
        <v>6</v>
      </c>
      <c r="C21" s="10" t="s">
        <v>11</v>
      </c>
      <c r="D21" s="9">
        <f>+B21*C19</f>
        <v>132</v>
      </c>
      <c r="E21" s="12">
        <f>+I21*L21/D21</f>
        <v>6.8181818181818177E-2</v>
      </c>
      <c r="F21" s="12">
        <f>+J21*L21/D21</f>
        <v>0.23484848484848486</v>
      </c>
      <c r="G21" s="12">
        <f>+K21*L21/D21</f>
        <v>0.69696969696969702</v>
      </c>
      <c r="I21" s="1">
        <v>9</v>
      </c>
      <c r="J21" s="13">
        <v>31</v>
      </c>
      <c r="K21" s="1">
        <f>+D21-J21-I21</f>
        <v>92</v>
      </c>
      <c r="L21" s="14">
        <v>1</v>
      </c>
    </row>
    <row r="22" spans="1:12" ht="15.75">
      <c r="A22" s="16" t="s">
        <v>13</v>
      </c>
      <c r="B22" s="17">
        <f>SUM(B19:B21)</f>
        <v>12</v>
      </c>
      <c r="C22" s="17"/>
      <c r="D22" s="17">
        <f>SUM(D19:D21)</f>
        <v>264</v>
      </c>
      <c r="E22" s="18">
        <f>(+E21+E20+E19)/3</f>
        <v>7.3232323232323218E-2</v>
      </c>
      <c r="F22" s="18">
        <f>(+F21+F20+F19)/3</f>
        <v>0.12878787878787878</v>
      </c>
      <c r="G22" s="18">
        <f>(+G21+G20+G19)/3</f>
        <v>0.79797979797979801</v>
      </c>
      <c r="I22" s="1"/>
      <c r="J22" s="1"/>
      <c r="K22" s="1"/>
      <c r="L22" s="1"/>
    </row>
    <row r="23" spans="1:12">
      <c r="B23" s="1"/>
      <c r="E23" s="19" t="s">
        <v>14</v>
      </c>
      <c r="F23" s="19" t="s">
        <v>14</v>
      </c>
      <c r="G23" s="19" t="s">
        <v>14</v>
      </c>
      <c r="I23" s="1"/>
      <c r="J23" s="1"/>
      <c r="K23" s="1"/>
      <c r="L23" s="1"/>
    </row>
    <row r="24" spans="1:12">
      <c r="A24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4" workbookViewId="0">
      <selection activeCell="J7" sqref="J7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48" t="s">
        <v>30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3" t="s">
        <v>0</v>
      </c>
      <c r="B6" s="4" t="s">
        <v>1</v>
      </c>
      <c r="C6" s="5" t="s">
        <v>31</v>
      </c>
      <c r="D6" s="4" t="s">
        <v>2</v>
      </c>
      <c r="E6" s="4" t="s">
        <v>3</v>
      </c>
      <c r="F6" s="4" t="s">
        <v>4</v>
      </c>
      <c r="G6" s="4" t="s">
        <v>5</v>
      </c>
      <c r="H6" s="6"/>
      <c r="I6" s="7" t="s">
        <v>6</v>
      </c>
      <c r="J6" s="7" t="s">
        <v>7</v>
      </c>
      <c r="K6" s="7" t="s">
        <v>8</v>
      </c>
      <c r="L6" s="7"/>
    </row>
    <row r="7" spans="1:12" ht="16.5" customHeight="1">
      <c r="A7" s="8" t="s">
        <v>9</v>
      </c>
      <c r="B7" s="9">
        <f>8+3</f>
        <v>11</v>
      </c>
      <c r="C7" s="10">
        <v>21</v>
      </c>
      <c r="D7" s="9">
        <f>+B7*C7</f>
        <v>231</v>
      </c>
      <c r="E7" s="11">
        <f>+I7*L7/D7</f>
        <v>3.4632034632034632E-2</v>
      </c>
      <c r="F7" s="12">
        <f>+J7*L7/D7</f>
        <v>6.4935064935064929E-2</v>
      </c>
      <c r="G7" s="12">
        <f>+K7*L7/D7</f>
        <v>0.90043290043290047</v>
      </c>
      <c r="I7" s="22">
        <f>0+I19</f>
        <v>8</v>
      </c>
      <c r="J7" s="13">
        <f>13+J19</f>
        <v>15</v>
      </c>
      <c r="K7" s="1">
        <f>+D7-J7-I7</f>
        <v>208</v>
      </c>
      <c r="L7" s="14">
        <v>1</v>
      </c>
    </row>
    <row r="8" spans="1:12" ht="16.5" customHeight="1">
      <c r="A8" s="8" t="s">
        <v>16</v>
      </c>
      <c r="B8" s="21">
        <f>38</f>
        <v>38</v>
      </c>
      <c r="C8" s="10" t="s">
        <v>11</v>
      </c>
      <c r="D8" s="9">
        <f>+B8*C7</f>
        <v>798</v>
      </c>
      <c r="E8" s="15">
        <f>+I8*L8/D8</f>
        <v>2.2556390977443608E-2</v>
      </c>
      <c r="F8" s="12">
        <f>+J8*L8/D8</f>
        <v>3.1328320802005011E-2</v>
      </c>
      <c r="G8" s="12">
        <f>+K8*L8/D8</f>
        <v>0.94611528822055135</v>
      </c>
      <c r="I8" s="1">
        <f>15+I20</f>
        <v>18</v>
      </c>
      <c r="J8" s="13">
        <f>22+J20</f>
        <v>25</v>
      </c>
      <c r="K8" s="1">
        <f>+D8-J8-I8</f>
        <v>755</v>
      </c>
      <c r="L8" s="14">
        <v>1</v>
      </c>
    </row>
    <row r="9" spans="1:12" ht="16.5" customHeight="1">
      <c r="A9" s="8" t="s">
        <v>15</v>
      </c>
      <c r="B9" s="9">
        <f>28+6</f>
        <v>34</v>
      </c>
      <c r="C9" s="10" t="s">
        <v>11</v>
      </c>
      <c r="D9" s="9">
        <f>+B9*C7</f>
        <v>714</v>
      </c>
      <c r="E9" s="15">
        <f>+I9*L9/D9</f>
        <v>0.13725490196078433</v>
      </c>
      <c r="F9" s="12">
        <f>+J9*L9/D9</f>
        <v>2.661064425770308E-2</v>
      </c>
      <c r="G9" s="12">
        <f>+K9*L9/D9</f>
        <v>0.83613445378151263</v>
      </c>
      <c r="I9" s="1">
        <f>52+I21</f>
        <v>98</v>
      </c>
      <c r="J9" s="13">
        <f>16+J21</f>
        <v>19</v>
      </c>
      <c r="K9" s="1">
        <f>+D9-J9-I9</f>
        <v>597</v>
      </c>
      <c r="L9" s="14">
        <v>1</v>
      </c>
    </row>
    <row r="10" spans="1:12" ht="19.5" customHeight="1">
      <c r="A10" s="16" t="s">
        <v>13</v>
      </c>
      <c r="B10" s="17">
        <f>SUM(B7:B9)</f>
        <v>83</v>
      </c>
      <c r="C10" s="17"/>
      <c r="D10" s="17">
        <f>SUM(D7:D9)</f>
        <v>1743</v>
      </c>
      <c r="E10" s="18">
        <f>(+E9+E8+E7)/3</f>
        <v>6.4814442523420848E-2</v>
      </c>
      <c r="F10" s="18">
        <f>(+F9+F8+F7)/3</f>
        <v>4.0958009998257675E-2</v>
      </c>
      <c r="G10" s="18">
        <f>(+G9+G8+G7)/3</f>
        <v>0.89422754747832156</v>
      </c>
      <c r="I10" s="1"/>
      <c r="J10" s="1"/>
      <c r="K10" s="1"/>
      <c r="L10" s="1"/>
    </row>
    <row r="11" spans="1:12" ht="18.75" customHeight="1">
      <c r="A11" s="23"/>
      <c r="B11" s="1"/>
      <c r="E11" s="19" t="s">
        <v>14</v>
      </c>
      <c r="F11" s="19" t="s">
        <v>14</v>
      </c>
      <c r="G11" s="19" t="s">
        <v>14</v>
      </c>
      <c r="I11" s="1"/>
      <c r="J11" s="1"/>
      <c r="K11" s="1"/>
      <c r="L11" s="1"/>
    </row>
    <row r="12" spans="1:12">
      <c r="A12" s="23"/>
    </row>
    <row r="18" spans="1:12" ht="38.25">
      <c r="A18" s="3" t="s">
        <v>0</v>
      </c>
      <c r="B18" s="4" t="s">
        <v>1</v>
      </c>
      <c r="C18" s="5" t="s">
        <v>32</v>
      </c>
      <c r="D18" s="4" t="s">
        <v>2</v>
      </c>
      <c r="E18" s="4" t="s">
        <v>3</v>
      </c>
      <c r="F18" s="4" t="s">
        <v>4</v>
      </c>
      <c r="G18" s="4" t="s">
        <v>5</v>
      </c>
      <c r="H18" s="6"/>
      <c r="I18" s="7" t="s">
        <v>6</v>
      </c>
      <c r="J18" s="7" t="s">
        <v>7</v>
      </c>
      <c r="K18" s="7" t="s">
        <v>8</v>
      </c>
      <c r="L18" s="7"/>
    </row>
    <row r="19" spans="1:12">
      <c r="A19" s="8" t="s">
        <v>9</v>
      </c>
      <c r="B19" s="9">
        <v>3</v>
      </c>
      <c r="C19" s="10">
        <v>21</v>
      </c>
      <c r="D19" s="9">
        <f>+B19*C19</f>
        <v>63</v>
      </c>
      <c r="E19" s="11">
        <f>+I19*L19/D19</f>
        <v>0.12698412698412698</v>
      </c>
      <c r="F19" s="12">
        <f>+J19*L19/D19</f>
        <v>3.1746031746031744E-2</v>
      </c>
      <c r="G19" s="12">
        <f>+K19*L19/D19</f>
        <v>0.84126984126984128</v>
      </c>
      <c r="I19" s="1">
        <v>8</v>
      </c>
      <c r="J19" s="13">
        <v>2</v>
      </c>
      <c r="K19" s="1">
        <f>+D19-J19-I19</f>
        <v>53</v>
      </c>
      <c r="L19" s="14">
        <v>1</v>
      </c>
    </row>
    <row r="20" spans="1:12">
      <c r="A20" s="8" t="s">
        <v>10</v>
      </c>
      <c r="B20" s="9">
        <v>3</v>
      </c>
      <c r="C20" s="10" t="s">
        <v>11</v>
      </c>
      <c r="D20" s="9">
        <f>+B20*C19</f>
        <v>63</v>
      </c>
      <c r="E20" s="12">
        <f>+I20*L20/D20</f>
        <v>4.7619047619047616E-2</v>
      </c>
      <c r="F20" s="12">
        <f>+J20*L20/D20</f>
        <v>4.7619047619047616E-2</v>
      </c>
      <c r="G20" s="12">
        <f>+K20*L20/D20</f>
        <v>0.90476190476190477</v>
      </c>
      <c r="I20" s="1">
        <v>3</v>
      </c>
      <c r="J20" s="13">
        <v>3</v>
      </c>
      <c r="K20" s="1">
        <f>+D20-J20-I20</f>
        <v>57</v>
      </c>
      <c r="L20" s="14">
        <v>1</v>
      </c>
    </row>
    <row r="21" spans="1:12">
      <c r="A21" s="8" t="s">
        <v>12</v>
      </c>
      <c r="B21" s="9">
        <v>6</v>
      </c>
      <c r="C21" s="10" t="s">
        <v>11</v>
      </c>
      <c r="D21" s="9">
        <f>+B21*C19</f>
        <v>126</v>
      </c>
      <c r="E21" s="12">
        <f>+I21*L21/D21</f>
        <v>0.36507936507936506</v>
      </c>
      <c r="F21" s="12">
        <f>+J21*L21/D21</f>
        <v>2.3809523809523808E-2</v>
      </c>
      <c r="G21" s="12">
        <f>+K21*L21/D21</f>
        <v>0.61111111111111116</v>
      </c>
      <c r="I21" s="1">
        <v>46</v>
      </c>
      <c r="J21" s="13">
        <v>3</v>
      </c>
      <c r="K21" s="1">
        <f>+D21-J21-I21</f>
        <v>77</v>
      </c>
      <c r="L21" s="14">
        <v>1</v>
      </c>
    </row>
    <row r="22" spans="1:12" ht="15.75">
      <c r="A22" s="16" t="s">
        <v>13</v>
      </c>
      <c r="B22" s="17">
        <f>SUM(B19:B21)</f>
        <v>12</v>
      </c>
      <c r="C22" s="17"/>
      <c r="D22" s="17">
        <f>SUM(D19:D21)</f>
        <v>252</v>
      </c>
      <c r="E22" s="18">
        <f>(+E21+E20+E19)/3</f>
        <v>0.17989417989417988</v>
      </c>
      <c r="F22" s="18">
        <f>(+F21+F20+F19)/3</f>
        <v>3.439153439153439E-2</v>
      </c>
      <c r="G22" s="18">
        <f>(+G21+G20+G19)/3</f>
        <v>0.7857142857142857</v>
      </c>
      <c r="I22" s="1"/>
      <c r="J22" s="1"/>
      <c r="K22" s="1"/>
      <c r="L22" s="1"/>
    </row>
    <row r="23" spans="1:12">
      <c r="B23" s="1"/>
      <c r="E23" s="19" t="s">
        <v>14</v>
      </c>
      <c r="F23" s="19" t="s">
        <v>14</v>
      </c>
      <c r="G23" s="19" t="s">
        <v>14</v>
      </c>
      <c r="I23" s="1"/>
      <c r="J23" s="1"/>
      <c r="K23" s="1"/>
      <c r="L23" s="1"/>
    </row>
    <row r="24" spans="1:12">
      <c r="A24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17" sqref="B16:B17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48" t="s">
        <v>27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3" t="s">
        <v>0</v>
      </c>
      <c r="B6" s="4" t="s">
        <v>1</v>
      </c>
      <c r="C6" s="5" t="s">
        <v>28</v>
      </c>
      <c r="D6" s="4" t="s">
        <v>2</v>
      </c>
      <c r="E6" s="4" t="s">
        <v>3</v>
      </c>
      <c r="F6" s="4" t="s">
        <v>4</v>
      </c>
      <c r="G6" s="4" t="s">
        <v>5</v>
      </c>
      <c r="H6" s="6"/>
      <c r="I6" s="7" t="s">
        <v>6</v>
      </c>
      <c r="J6" s="7" t="s">
        <v>7</v>
      </c>
      <c r="K6" s="7" t="s">
        <v>8</v>
      </c>
      <c r="L6" s="7"/>
    </row>
    <row r="7" spans="1:12" ht="16.5" customHeight="1">
      <c r="A7" s="8" t="s">
        <v>9</v>
      </c>
      <c r="B7" s="9">
        <f>8+3</f>
        <v>11</v>
      </c>
      <c r="C7" s="10">
        <v>20</v>
      </c>
      <c r="D7" s="9">
        <f>+B7*C7</f>
        <v>220</v>
      </c>
      <c r="E7" s="11">
        <f>+I7*L7/D7</f>
        <v>0.05</v>
      </c>
      <c r="F7" s="12">
        <f>+J7*L7/D7</f>
        <v>1.8181818181818181E-2</v>
      </c>
      <c r="G7" s="12">
        <f>+K7*L7/D7</f>
        <v>0.93181818181818177</v>
      </c>
      <c r="I7" s="22">
        <f>1+I19</f>
        <v>11</v>
      </c>
      <c r="J7" s="13">
        <f>3+J19</f>
        <v>4</v>
      </c>
      <c r="K7" s="1">
        <f>+D7-J7-I7</f>
        <v>205</v>
      </c>
      <c r="L7" s="14">
        <v>1</v>
      </c>
    </row>
    <row r="8" spans="1:12" ht="16.5" customHeight="1">
      <c r="A8" s="8" t="s">
        <v>16</v>
      </c>
      <c r="B8" s="21">
        <f>38</f>
        <v>38</v>
      </c>
      <c r="C8" s="10" t="s">
        <v>11</v>
      </c>
      <c r="D8" s="9">
        <f>+B8*C7</f>
        <v>760</v>
      </c>
      <c r="E8" s="15">
        <f>+I8*L8/D8</f>
        <v>1.1842105263157895E-2</v>
      </c>
      <c r="F8" s="12">
        <f>+J8*L8/D8</f>
        <v>7.8947368421052634E-3</v>
      </c>
      <c r="G8" s="12">
        <f>+K8*L8/D8</f>
        <v>0.98026315789473684</v>
      </c>
      <c r="I8" s="1">
        <f>8+I20</f>
        <v>9</v>
      </c>
      <c r="J8" s="13">
        <f>6+J20</f>
        <v>6</v>
      </c>
      <c r="K8" s="1">
        <f>+D8-J8-I8</f>
        <v>745</v>
      </c>
      <c r="L8" s="14">
        <v>1</v>
      </c>
    </row>
    <row r="9" spans="1:12" ht="16.5" customHeight="1">
      <c r="A9" s="8" t="s">
        <v>15</v>
      </c>
      <c r="B9" s="9">
        <f>28+6</f>
        <v>34</v>
      </c>
      <c r="C9" s="10" t="s">
        <v>11</v>
      </c>
      <c r="D9" s="9">
        <f>+B9*C7</f>
        <v>680</v>
      </c>
      <c r="E9" s="15">
        <f>+I9*L9/D9</f>
        <v>8.38235294117647E-2</v>
      </c>
      <c r="F9" s="12">
        <f>+J9*L9/D9</f>
        <v>3.2352941176470591E-2</v>
      </c>
      <c r="G9" s="12">
        <f>+K9*L9/D9</f>
        <v>0.88382352941176467</v>
      </c>
      <c r="I9" s="1">
        <f>31+I21</f>
        <v>57</v>
      </c>
      <c r="J9" s="13">
        <f>10+J21</f>
        <v>22</v>
      </c>
      <c r="K9" s="1">
        <f>+D9-J9-I9</f>
        <v>601</v>
      </c>
      <c r="L9" s="14">
        <v>1</v>
      </c>
    </row>
    <row r="10" spans="1:12" ht="19.5" customHeight="1">
      <c r="A10" s="16" t="s">
        <v>13</v>
      </c>
      <c r="B10" s="17">
        <f>SUM(B7:B9)</f>
        <v>83</v>
      </c>
      <c r="C10" s="17"/>
      <c r="D10" s="17">
        <f>SUM(D7:D9)</f>
        <v>1660</v>
      </c>
      <c r="E10" s="18">
        <f>(+E9+E8+E7)/3</f>
        <v>4.8555211558307533E-2</v>
      </c>
      <c r="F10" s="18">
        <f>(+F9+F8+F7)/3</f>
        <v>1.947649873346468E-2</v>
      </c>
      <c r="G10" s="18">
        <f>(+G9+G8+G7)/3</f>
        <v>0.93196828970822765</v>
      </c>
      <c r="I10" s="1"/>
      <c r="J10" s="1"/>
      <c r="K10" s="1"/>
      <c r="L10" s="1"/>
    </row>
    <row r="11" spans="1:12" ht="18.75" customHeight="1">
      <c r="A11" s="23"/>
      <c r="B11" s="1"/>
      <c r="E11" s="19" t="s">
        <v>14</v>
      </c>
      <c r="F11" s="19" t="s">
        <v>14</v>
      </c>
      <c r="G11" s="19" t="s">
        <v>14</v>
      </c>
      <c r="I11" s="1"/>
      <c r="J11" s="1"/>
      <c r="K11" s="1"/>
      <c r="L11" s="1"/>
    </row>
    <row r="12" spans="1:12">
      <c r="A12" s="23"/>
    </row>
    <row r="18" spans="1:12" ht="38.25">
      <c r="A18" s="3" t="s">
        <v>0</v>
      </c>
      <c r="B18" s="4" t="s">
        <v>1</v>
      </c>
      <c r="C18" s="5" t="s">
        <v>29</v>
      </c>
      <c r="D18" s="4" t="s">
        <v>2</v>
      </c>
      <c r="E18" s="4" t="s">
        <v>3</v>
      </c>
      <c r="F18" s="4" t="s">
        <v>4</v>
      </c>
      <c r="G18" s="4" t="s">
        <v>5</v>
      </c>
      <c r="H18" s="6"/>
      <c r="I18" s="7" t="s">
        <v>6</v>
      </c>
      <c r="J18" s="7" t="s">
        <v>7</v>
      </c>
      <c r="K18" s="7" t="s">
        <v>8</v>
      </c>
      <c r="L18" s="7"/>
    </row>
    <row r="19" spans="1:12">
      <c r="A19" s="8" t="s">
        <v>9</v>
      </c>
      <c r="B19" s="9">
        <v>3</v>
      </c>
      <c r="C19" s="10">
        <v>20</v>
      </c>
      <c r="D19" s="9">
        <f>+B19*C19</f>
        <v>60</v>
      </c>
      <c r="E19" s="11">
        <f>+I19*L19/D19</f>
        <v>0.16666666666666666</v>
      </c>
      <c r="F19" s="12">
        <f>+J19*L19/D19</f>
        <v>1.6666666666666666E-2</v>
      </c>
      <c r="G19" s="12">
        <f>+K19*L19/D19</f>
        <v>0.81666666666666665</v>
      </c>
      <c r="I19" s="1">
        <v>10</v>
      </c>
      <c r="J19" s="13">
        <v>1</v>
      </c>
      <c r="K19" s="1">
        <f>+D19-J19-I19</f>
        <v>49</v>
      </c>
      <c r="L19" s="14">
        <v>1</v>
      </c>
    </row>
    <row r="20" spans="1:12">
      <c r="A20" s="8" t="s">
        <v>10</v>
      </c>
      <c r="B20" s="9">
        <v>3</v>
      </c>
      <c r="C20" s="10" t="s">
        <v>11</v>
      </c>
      <c r="D20" s="9">
        <f>+B20*C19</f>
        <v>60</v>
      </c>
      <c r="E20" s="12">
        <f>+I20*L20/D20</f>
        <v>1.6666666666666666E-2</v>
      </c>
      <c r="F20" s="12">
        <f>+J20*L20/D20</f>
        <v>0</v>
      </c>
      <c r="G20" s="12">
        <f>+K20*L20/D20</f>
        <v>0.98333333333333328</v>
      </c>
      <c r="I20" s="1">
        <v>1</v>
      </c>
      <c r="J20" s="13">
        <v>0</v>
      </c>
      <c r="K20" s="1">
        <f>+D20-J20-I20</f>
        <v>59</v>
      </c>
      <c r="L20" s="14">
        <v>1</v>
      </c>
    </row>
    <row r="21" spans="1:12">
      <c r="A21" s="8" t="s">
        <v>12</v>
      </c>
      <c r="B21" s="9">
        <v>6</v>
      </c>
      <c r="C21" s="10" t="s">
        <v>11</v>
      </c>
      <c r="D21" s="9">
        <f>+B21*C19</f>
        <v>120</v>
      </c>
      <c r="E21" s="12">
        <f>+I21*L21/D21</f>
        <v>0.21666666666666667</v>
      </c>
      <c r="F21" s="12">
        <f>+J21*L21/D21</f>
        <v>0.1</v>
      </c>
      <c r="G21" s="12">
        <f>+K21*L21/D21</f>
        <v>0.68333333333333335</v>
      </c>
      <c r="I21" s="1">
        <v>26</v>
      </c>
      <c r="J21" s="13">
        <v>12</v>
      </c>
      <c r="K21" s="1">
        <f>+D21-J21-I21</f>
        <v>82</v>
      </c>
      <c r="L21" s="14">
        <v>1</v>
      </c>
    </row>
    <row r="22" spans="1:12" ht="15.75">
      <c r="A22" s="16" t="s">
        <v>13</v>
      </c>
      <c r="B22" s="17">
        <f>SUM(B19:B21)</f>
        <v>12</v>
      </c>
      <c r="C22" s="17"/>
      <c r="D22" s="17">
        <f>SUM(D19:D21)</f>
        <v>240</v>
      </c>
      <c r="E22" s="18">
        <f>(+E21+E20+E19)/3</f>
        <v>0.13333333333333333</v>
      </c>
      <c r="F22" s="18">
        <f>(+F21+F20+F19)/3</f>
        <v>3.888888888888889E-2</v>
      </c>
      <c r="G22" s="18">
        <f>(+G21+G20+G19)/3</f>
        <v>0.82777777777777783</v>
      </c>
      <c r="I22" s="1"/>
      <c r="J22" s="1"/>
      <c r="K22" s="1"/>
      <c r="L22" s="1"/>
    </row>
    <row r="23" spans="1:12">
      <c r="B23" s="1"/>
      <c r="E23" s="19" t="s">
        <v>14</v>
      </c>
      <c r="F23" s="19" t="s">
        <v>14</v>
      </c>
      <c r="G23" s="19" t="s">
        <v>14</v>
      </c>
      <c r="I23" s="1"/>
      <c r="J23" s="1"/>
      <c r="K23" s="1"/>
      <c r="L23" s="1"/>
    </row>
    <row r="24" spans="1:12">
      <c r="A24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D14" sqref="D14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48" t="s">
        <v>24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3" t="s">
        <v>0</v>
      </c>
      <c r="B6" s="4" t="s">
        <v>1</v>
      </c>
      <c r="C6" s="5" t="s">
        <v>25</v>
      </c>
      <c r="D6" s="4" t="s">
        <v>2</v>
      </c>
      <c r="E6" s="4" t="s">
        <v>3</v>
      </c>
      <c r="F6" s="4" t="s">
        <v>4</v>
      </c>
      <c r="G6" s="4" t="s">
        <v>5</v>
      </c>
      <c r="H6" s="6"/>
      <c r="I6" s="7" t="s">
        <v>6</v>
      </c>
      <c r="J6" s="7" t="s">
        <v>7</v>
      </c>
      <c r="K6" s="7" t="s">
        <v>8</v>
      </c>
      <c r="L6" s="7"/>
    </row>
    <row r="7" spans="1:12" ht="16.5" customHeight="1">
      <c r="A7" s="8" t="s">
        <v>9</v>
      </c>
      <c r="B7" s="9">
        <f>8+3</f>
        <v>11</v>
      </c>
      <c r="C7" s="10">
        <v>21</v>
      </c>
      <c r="D7" s="9">
        <f>+B7*C7</f>
        <v>231</v>
      </c>
      <c r="E7" s="11">
        <f>+I7*L7/D7</f>
        <v>9.0909090909090912E-2</v>
      </c>
      <c r="F7" s="12">
        <f>+J7*L7/D7</f>
        <v>3.4632034632034632E-2</v>
      </c>
      <c r="G7" s="12">
        <f>+K7*L7/D7</f>
        <v>0.87445887445887449</v>
      </c>
      <c r="I7" s="22">
        <f>0+I19</f>
        <v>21</v>
      </c>
      <c r="J7" s="13">
        <f>2+J19</f>
        <v>8</v>
      </c>
      <c r="K7" s="1">
        <f>+D7-J7-I7</f>
        <v>202</v>
      </c>
      <c r="L7" s="14">
        <v>1</v>
      </c>
    </row>
    <row r="8" spans="1:12" ht="16.5" customHeight="1">
      <c r="A8" s="8" t="s">
        <v>16</v>
      </c>
      <c r="B8" s="21">
        <f>38</f>
        <v>38</v>
      </c>
      <c r="C8" s="10" t="s">
        <v>11</v>
      </c>
      <c r="D8" s="9">
        <f>+B8*C7</f>
        <v>798</v>
      </c>
      <c r="E8" s="15">
        <f>+I8*L8/D8</f>
        <v>5.764411027568922E-2</v>
      </c>
      <c r="F8" s="12">
        <f>+J8*L8/D8</f>
        <v>3.7593984962406013E-3</v>
      </c>
      <c r="G8" s="12">
        <f>+K8*L8/D8</f>
        <v>0.93859649122807021</v>
      </c>
      <c r="I8" s="1">
        <f>43+I20</f>
        <v>46</v>
      </c>
      <c r="J8" s="13">
        <f>3+J20</f>
        <v>3</v>
      </c>
      <c r="K8" s="1">
        <f>+D8-J8-I8</f>
        <v>749</v>
      </c>
      <c r="L8" s="14">
        <v>1</v>
      </c>
    </row>
    <row r="9" spans="1:12" ht="16.5" customHeight="1">
      <c r="A9" s="8" t="s">
        <v>15</v>
      </c>
      <c r="B9" s="9">
        <f>28+6</f>
        <v>34</v>
      </c>
      <c r="C9" s="10" t="s">
        <v>11</v>
      </c>
      <c r="D9" s="9">
        <f>+B9*C7</f>
        <v>714</v>
      </c>
      <c r="E9" s="15">
        <f>+I9*L9/D9</f>
        <v>7.5630252100840331E-2</v>
      </c>
      <c r="F9" s="12">
        <f>+J9*L9/D9</f>
        <v>1.680672268907563E-2</v>
      </c>
      <c r="G9" s="12">
        <f>+K9*L9/D9</f>
        <v>0.90756302521008403</v>
      </c>
      <c r="I9" s="1">
        <f>24+I21</f>
        <v>54</v>
      </c>
      <c r="J9" s="13">
        <f>9+J21</f>
        <v>12</v>
      </c>
      <c r="K9" s="1">
        <f>+D9-J9-I9</f>
        <v>648</v>
      </c>
      <c r="L9" s="14">
        <v>1</v>
      </c>
    </row>
    <row r="10" spans="1:12" ht="19.5" customHeight="1">
      <c r="A10" s="16" t="s">
        <v>13</v>
      </c>
      <c r="B10" s="17">
        <f>SUM(B7:B9)</f>
        <v>83</v>
      </c>
      <c r="C10" s="17"/>
      <c r="D10" s="17">
        <f>SUM(D7:D9)</f>
        <v>1743</v>
      </c>
      <c r="E10" s="18">
        <f>(+E9+E8+E7)/3</f>
        <v>7.4727817761873497E-2</v>
      </c>
      <c r="F10" s="18">
        <f>(+F9+F8+F7)/3</f>
        <v>1.8399385272450289E-2</v>
      </c>
      <c r="G10" s="18">
        <f>(+G9+G8+G7)/3</f>
        <v>0.90687279696567613</v>
      </c>
      <c r="I10" s="1"/>
      <c r="J10" s="1"/>
      <c r="K10" s="1"/>
      <c r="L10" s="1"/>
    </row>
    <row r="11" spans="1:12" ht="18.75" customHeight="1">
      <c r="A11" s="23"/>
      <c r="B11" s="1"/>
      <c r="E11" s="19" t="s">
        <v>14</v>
      </c>
      <c r="F11" s="19" t="s">
        <v>14</v>
      </c>
      <c r="G11" s="19" t="s">
        <v>14</v>
      </c>
      <c r="I11" s="1"/>
      <c r="J11" s="1"/>
      <c r="K11" s="1"/>
      <c r="L11" s="1"/>
    </row>
    <row r="12" spans="1:12">
      <c r="A12" s="23"/>
    </row>
    <row r="18" spans="1:12" ht="38.25">
      <c r="A18" s="3" t="s">
        <v>0</v>
      </c>
      <c r="B18" s="4" t="s">
        <v>1</v>
      </c>
      <c r="C18" s="5" t="s">
        <v>26</v>
      </c>
      <c r="D18" s="4" t="s">
        <v>2</v>
      </c>
      <c r="E18" s="4" t="s">
        <v>3</v>
      </c>
      <c r="F18" s="4" t="s">
        <v>4</v>
      </c>
      <c r="G18" s="4" t="s">
        <v>5</v>
      </c>
      <c r="H18" s="6"/>
      <c r="I18" s="7" t="s">
        <v>6</v>
      </c>
      <c r="J18" s="7" t="s">
        <v>7</v>
      </c>
      <c r="K18" s="7" t="s">
        <v>8</v>
      </c>
      <c r="L18" s="7"/>
    </row>
    <row r="19" spans="1:12">
      <c r="A19" s="8" t="s">
        <v>9</v>
      </c>
      <c r="B19" s="9">
        <v>3</v>
      </c>
      <c r="C19" s="10">
        <v>21</v>
      </c>
      <c r="D19" s="9">
        <f>+B19*C19</f>
        <v>63</v>
      </c>
      <c r="E19" s="11">
        <f>+I19*L19/D19</f>
        <v>0.33333333333333331</v>
      </c>
      <c r="F19" s="12">
        <f>+J19*L19/D19</f>
        <v>9.5238095238095233E-2</v>
      </c>
      <c r="G19" s="12">
        <f>+K19*L19/D19</f>
        <v>0.5714285714285714</v>
      </c>
      <c r="I19" s="1">
        <v>21</v>
      </c>
      <c r="J19" s="13">
        <v>6</v>
      </c>
      <c r="K19" s="1">
        <f>+D19-J19-I19</f>
        <v>36</v>
      </c>
      <c r="L19" s="14">
        <v>1</v>
      </c>
    </row>
    <row r="20" spans="1:12">
      <c r="A20" s="8" t="s">
        <v>10</v>
      </c>
      <c r="B20" s="9">
        <v>3</v>
      </c>
      <c r="C20" s="10" t="s">
        <v>11</v>
      </c>
      <c r="D20" s="9">
        <f>+B20*C19</f>
        <v>63</v>
      </c>
      <c r="E20" s="12">
        <f>+I20*L20/D20</f>
        <v>4.7619047619047616E-2</v>
      </c>
      <c r="F20" s="12">
        <f>+J20*L20/D20</f>
        <v>0</v>
      </c>
      <c r="G20" s="12">
        <f>+K20*L20/D20</f>
        <v>0.95238095238095233</v>
      </c>
      <c r="I20" s="1">
        <v>3</v>
      </c>
      <c r="J20" s="13">
        <v>0</v>
      </c>
      <c r="K20" s="1">
        <f>+D20-J20-I20</f>
        <v>60</v>
      </c>
      <c r="L20" s="14">
        <v>1</v>
      </c>
    </row>
    <row r="21" spans="1:12">
      <c r="A21" s="8" t="s">
        <v>12</v>
      </c>
      <c r="B21" s="9">
        <v>6</v>
      </c>
      <c r="C21" s="10" t="s">
        <v>11</v>
      </c>
      <c r="D21" s="9">
        <f>+B21*C19</f>
        <v>126</v>
      </c>
      <c r="E21" s="12">
        <f>+I21*L21/D21</f>
        <v>0.23809523809523808</v>
      </c>
      <c r="F21" s="12">
        <f>+J21*L21/D21</f>
        <v>2.3809523809523808E-2</v>
      </c>
      <c r="G21" s="12">
        <f>+K21*L21/D21</f>
        <v>0.73809523809523814</v>
      </c>
      <c r="I21" s="1">
        <v>30</v>
      </c>
      <c r="J21" s="13">
        <v>3</v>
      </c>
      <c r="K21" s="1">
        <f>+D21-J21-I21</f>
        <v>93</v>
      </c>
      <c r="L21" s="14">
        <v>1</v>
      </c>
    </row>
    <row r="22" spans="1:12" ht="15.75">
      <c r="A22" s="16" t="s">
        <v>13</v>
      </c>
      <c r="B22" s="17">
        <f>SUM(B19:B21)</f>
        <v>12</v>
      </c>
      <c r="C22" s="17"/>
      <c r="D22" s="17">
        <f>SUM(D19:D21)</f>
        <v>252</v>
      </c>
      <c r="E22" s="18">
        <f>(+E21+E20+E19)/3</f>
        <v>0.20634920634920637</v>
      </c>
      <c r="F22" s="18">
        <f>(+F21+F20+F19)/3</f>
        <v>3.968253968253968E-2</v>
      </c>
      <c r="G22" s="18">
        <f>(+G21+G20+G19)/3</f>
        <v>0.75396825396825395</v>
      </c>
      <c r="I22" s="1"/>
      <c r="J22" s="1"/>
      <c r="K22" s="1"/>
      <c r="L22" s="1"/>
    </row>
    <row r="23" spans="1:12">
      <c r="B23" s="1"/>
      <c r="E23" s="19" t="s">
        <v>14</v>
      </c>
      <c r="F23" s="19" t="s">
        <v>14</v>
      </c>
      <c r="G23" s="19" t="s">
        <v>14</v>
      </c>
      <c r="I23" s="1"/>
      <c r="J23" s="1"/>
      <c r="K23" s="1"/>
      <c r="L23" s="1"/>
    </row>
    <row r="24" spans="1:12">
      <c r="A24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C3" sqref="C3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48" t="s">
        <v>21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3" t="s">
        <v>0</v>
      </c>
      <c r="B6" s="4" t="s">
        <v>1</v>
      </c>
      <c r="C6" s="5" t="s">
        <v>22</v>
      </c>
      <c r="D6" s="4" t="s">
        <v>2</v>
      </c>
      <c r="E6" s="4" t="s">
        <v>3</v>
      </c>
      <c r="F6" s="4" t="s">
        <v>4</v>
      </c>
      <c r="G6" s="4" t="s">
        <v>5</v>
      </c>
      <c r="H6" s="6"/>
      <c r="I6" s="7" t="s">
        <v>6</v>
      </c>
      <c r="J6" s="7" t="s">
        <v>7</v>
      </c>
      <c r="K6" s="7" t="s">
        <v>8</v>
      </c>
      <c r="L6" s="7"/>
    </row>
    <row r="7" spans="1:12" ht="16.5" customHeight="1">
      <c r="A7" s="8" t="s">
        <v>9</v>
      </c>
      <c r="B7" s="9">
        <f>8+3</f>
        <v>11</v>
      </c>
      <c r="C7" s="10">
        <v>21</v>
      </c>
      <c r="D7" s="9">
        <f>+B7*C7</f>
        <v>231</v>
      </c>
      <c r="E7" s="11">
        <f>+I7*L7/D7</f>
        <v>0.12121212121212122</v>
      </c>
      <c r="F7" s="12">
        <f>+J7*L7/D7</f>
        <v>6.9264069264069264E-2</v>
      </c>
      <c r="G7" s="12">
        <f>+K7*L7/D7</f>
        <v>0.80952380952380953</v>
      </c>
      <c r="I7" s="22">
        <f>11+I19</f>
        <v>28</v>
      </c>
      <c r="J7" s="13">
        <f>10+J19</f>
        <v>16</v>
      </c>
      <c r="K7" s="1">
        <f>+D7-J7-I7</f>
        <v>187</v>
      </c>
      <c r="L7" s="14">
        <v>1</v>
      </c>
    </row>
    <row r="8" spans="1:12" ht="16.5" customHeight="1">
      <c r="A8" s="8" t="s">
        <v>16</v>
      </c>
      <c r="B8" s="21">
        <f>38+3-1-1</f>
        <v>39</v>
      </c>
      <c r="C8" s="10" t="s">
        <v>11</v>
      </c>
      <c r="D8" s="9">
        <f>+B8*C7</f>
        <v>819</v>
      </c>
      <c r="E8" s="15">
        <f>+I8*L8/D8</f>
        <v>0.12698412698412698</v>
      </c>
      <c r="F8" s="12">
        <f>+J8*L8/D8</f>
        <v>9.4017094017094016E-2</v>
      </c>
      <c r="G8" s="12">
        <f>+K8*L8/D8</f>
        <v>0.77899877899877901</v>
      </c>
      <c r="I8" s="1">
        <f>102+I20</f>
        <v>104</v>
      </c>
      <c r="J8" s="13">
        <f>67+J20</f>
        <v>77</v>
      </c>
      <c r="K8" s="1">
        <f>+D8-J8-I8</f>
        <v>638</v>
      </c>
      <c r="L8" s="14">
        <v>1</v>
      </c>
    </row>
    <row r="9" spans="1:12" ht="16.5" customHeight="1">
      <c r="A9" s="8" t="s">
        <v>15</v>
      </c>
      <c r="B9" s="9">
        <f>28+8-2</f>
        <v>34</v>
      </c>
      <c r="C9" s="10" t="s">
        <v>11</v>
      </c>
      <c r="D9" s="9">
        <f>+B9*C7</f>
        <v>714</v>
      </c>
      <c r="E9" s="15">
        <f>+I9*L9/D9</f>
        <v>0.14985994397759103</v>
      </c>
      <c r="F9" s="12">
        <f>+J9*L9/D9</f>
        <v>0.10224089635854341</v>
      </c>
      <c r="G9" s="12">
        <f>+K9*L9/D9</f>
        <v>0.74789915966386555</v>
      </c>
      <c r="I9" s="1">
        <f>59+I21</f>
        <v>107</v>
      </c>
      <c r="J9" s="13">
        <f>65+J21</f>
        <v>73</v>
      </c>
      <c r="K9" s="1">
        <f>+D9-J9-I9</f>
        <v>534</v>
      </c>
      <c r="L9" s="14">
        <v>1</v>
      </c>
    </row>
    <row r="10" spans="1:12" ht="19.5" customHeight="1">
      <c r="A10" s="16" t="s">
        <v>13</v>
      </c>
      <c r="B10" s="17">
        <f>SUM(B7:B9)</f>
        <v>84</v>
      </c>
      <c r="C10" s="17"/>
      <c r="D10" s="17">
        <f>SUM(D7:D9)</f>
        <v>1764</v>
      </c>
      <c r="E10" s="18">
        <f>(+E9+E8+E7)/3</f>
        <v>0.13268539739127974</v>
      </c>
      <c r="F10" s="18">
        <f>(+F9+F8+F7)/3</f>
        <v>8.8507353213235565E-2</v>
      </c>
      <c r="G10" s="18">
        <f>(+G9+G8+G7)/3</f>
        <v>0.77880724939548462</v>
      </c>
      <c r="I10" s="1"/>
      <c r="J10" s="1"/>
      <c r="K10" s="1"/>
      <c r="L10" s="1"/>
    </row>
    <row r="11" spans="1:12" ht="18.75" customHeight="1">
      <c r="A11" s="23"/>
      <c r="B11" s="1"/>
      <c r="E11" s="19" t="s">
        <v>14</v>
      </c>
      <c r="F11" s="19" t="s">
        <v>14</v>
      </c>
      <c r="G11" s="19" t="s">
        <v>14</v>
      </c>
      <c r="I11" s="1"/>
      <c r="J11" s="1"/>
      <c r="K11" s="1"/>
      <c r="L11" s="1"/>
    </row>
    <row r="12" spans="1:12">
      <c r="A12" s="23"/>
    </row>
    <row r="18" spans="1:12" ht="38.25">
      <c r="A18" s="3" t="s">
        <v>0</v>
      </c>
      <c r="B18" s="4" t="s">
        <v>1</v>
      </c>
      <c r="C18" s="5" t="s">
        <v>23</v>
      </c>
      <c r="D18" s="4" t="s">
        <v>2</v>
      </c>
      <c r="E18" s="4" t="s">
        <v>3</v>
      </c>
      <c r="F18" s="4" t="s">
        <v>4</v>
      </c>
      <c r="G18" s="4" t="s">
        <v>5</v>
      </c>
      <c r="H18" s="6"/>
      <c r="I18" s="7" t="s">
        <v>6</v>
      </c>
      <c r="J18" s="7" t="s">
        <v>7</v>
      </c>
      <c r="K18" s="7" t="s">
        <v>8</v>
      </c>
      <c r="L18" s="7"/>
    </row>
    <row r="19" spans="1:12">
      <c r="A19" s="8" t="s">
        <v>9</v>
      </c>
      <c r="B19" s="9">
        <v>3</v>
      </c>
      <c r="C19" s="10">
        <v>21</v>
      </c>
      <c r="D19" s="9">
        <f>+B19*C19</f>
        <v>63</v>
      </c>
      <c r="E19" s="11">
        <f>+I19*L19/D19</f>
        <v>0.26984126984126983</v>
      </c>
      <c r="F19" s="12">
        <f>+J19*L19/D19</f>
        <v>9.5238095238095233E-2</v>
      </c>
      <c r="G19" s="12">
        <f>+K19*L19/D19</f>
        <v>0.63492063492063489</v>
      </c>
      <c r="I19" s="1">
        <v>17</v>
      </c>
      <c r="J19" s="13">
        <v>6</v>
      </c>
      <c r="K19" s="1">
        <f>+D19-J19-I19</f>
        <v>40</v>
      </c>
      <c r="L19" s="14">
        <v>1</v>
      </c>
    </row>
    <row r="20" spans="1:12">
      <c r="A20" s="8" t="s">
        <v>10</v>
      </c>
      <c r="B20" s="9">
        <v>3</v>
      </c>
      <c r="C20" s="10" t="s">
        <v>11</v>
      </c>
      <c r="D20" s="9">
        <f>+B20*C19</f>
        <v>63</v>
      </c>
      <c r="E20" s="12">
        <f>+I20*L20/D20</f>
        <v>3.1746031746031744E-2</v>
      </c>
      <c r="F20" s="12">
        <f>+J20*L20/D20</f>
        <v>0.15873015873015872</v>
      </c>
      <c r="G20" s="12">
        <f>+K20*L20/D20</f>
        <v>0.80952380952380953</v>
      </c>
      <c r="I20" s="1">
        <v>2</v>
      </c>
      <c r="J20" s="13">
        <v>10</v>
      </c>
      <c r="K20" s="1">
        <f>+D20-J20-I20</f>
        <v>51</v>
      </c>
      <c r="L20" s="14">
        <v>1</v>
      </c>
    </row>
    <row r="21" spans="1:12">
      <c r="A21" s="8" t="s">
        <v>12</v>
      </c>
      <c r="B21" s="9">
        <v>6</v>
      </c>
      <c r="C21" s="10" t="s">
        <v>11</v>
      </c>
      <c r="D21" s="9">
        <f>+B21*C19</f>
        <v>126</v>
      </c>
      <c r="E21" s="12">
        <f>+I21*L21/D21</f>
        <v>0.38095238095238093</v>
      </c>
      <c r="F21" s="12">
        <f>+J21*L21/D21</f>
        <v>6.3492063492063489E-2</v>
      </c>
      <c r="G21" s="12">
        <f>+K21*L21/D21</f>
        <v>0.55555555555555558</v>
      </c>
      <c r="I21" s="1">
        <v>48</v>
      </c>
      <c r="J21" s="13">
        <v>8</v>
      </c>
      <c r="K21" s="1">
        <f>+D21-J21-I21</f>
        <v>70</v>
      </c>
      <c r="L21" s="14">
        <v>1</v>
      </c>
    </row>
    <row r="22" spans="1:12" ht="15.75">
      <c r="A22" s="16" t="s">
        <v>13</v>
      </c>
      <c r="B22" s="17">
        <f>SUM(B19:B21)</f>
        <v>12</v>
      </c>
      <c r="C22" s="17"/>
      <c r="D22" s="17">
        <f>SUM(D19:D21)</f>
        <v>252</v>
      </c>
      <c r="E22" s="18">
        <f>(+E21+E20+E19)/3</f>
        <v>0.22751322751322753</v>
      </c>
      <c r="F22" s="18">
        <f>(+F21+F20+F19)/3</f>
        <v>0.10582010582010581</v>
      </c>
      <c r="G22" s="18">
        <f>(+G21+G20+G19)/3</f>
        <v>0.66666666666666663</v>
      </c>
      <c r="I22" s="1"/>
      <c r="J22" s="1"/>
      <c r="K22" s="1"/>
      <c r="L22" s="1"/>
    </row>
    <row r="23" spans="1:12">
      <c r="B23" s="1"/>
      <c r="E23" s="19" t="s">
        <v>14</v>
      </c>
      <c r="F23" s="19" t="s">
        <v>14</v>
      </c>
      <c r="G23" s="19" t="s">
        <v>14</v>
      </c>
      <c r="I23" s="1"/>
      <c r="J23" s="1"/>
      <c r="K23" s="1"/>
      <c r="L23" s="1"/>
    </row>
    <row r="24" spans="1:12">
      <c r="A24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11" sqref="B11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">
      <c r="C3" s="2" t="s">
        <v>17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3" t="s">
        <v>0</v>
      </c>
      <c r="B6" s="4" t="s">
        <v>1</v>
      </c>
      <c r="C6" s="5" t="s">
        <v>18</v>
      </c>
      <c r="D6" s="4" t="s">
        <v>2</v>
      </c>
      <c r="E6" s="4" t="s">
        <v>3</v>
      </c>
      <c r="F6" s="4" t="s">
        <v>4</v>
      </c>
      <c r="G6" s="4" t="s">
        <v>5</v>
      </c>
      <c r="H6" s="6"/>
      <c r="I6" s="7" t="s">
        <v>6</v>
      </c>
      <c r="J6" s="7" t="s">
        <v>7</v>
      </c>
      <c r="K6" s="7" t="s">
        <v>8</v>
      </c>
      <c r="L6" s="7"/>
    </row>
    <row r="7" spans="1:12" ht="16.5" customHeight="1">
      <c r="A7" s="8" t="s">
        <v>9</v>
      </c>
      <c r="B7" s="9">
        <f>8+3</f>
        <v>11</v>
      </c>
      <c r="C7" s="10">
        <v>20</v>
      </c>
      <c r="D7" s="9">
        <f>+B7*C7</f>
        <v>220</v>
      </c>
      <c r="E7" s="11">
        <f>+I7*L7/D7</f>
        <v>6.363636363636363E-2</v>
      </c>
      <c r="F7" s="12">
        <f>+J7*L7/D7</f>
        <v>6.363636363636363E-2</v>
      </c>
      <c r="G7" s="12">
        <f>+K7*L7/D7</f>
        <v>0.87272727272727268</v>
      </c>
      <c r="I7" s="22">
        <f>7+I19</f>
        <v>14</v>
      </c>
      <c r="J7" s="13">
        <f>10+J19</f>
        <v>14</v>
      </c>
      <c r="K7" s="1">
        <f>+D7-J7-I7</f>
        <v>192</v>
      </c>
      <c r="L7" s="14">
        <v>1</v>
      </c>
    </row>
    <row r="8" spans="1:12" ht="16.5" customHeight="1">
      <c r="A8" s="8" t="s">
        <v>16</v>
      </c>
      <c r="B8" s="21">
        <f>38+3-1-1</f>
        <v>39</v>
      </c>
      <c r="C8" s="10" t="s">
        <v>11</v>
      </c>
      <c r="D8" s="9">
        <f>+B8*C7</f>
        <v>780</v>
      </c>
      <c r="E8" s="15">
        <f>+I8*L8/D8</f>
        <v>9.358974358974359E-2</v>
      </c>
      <c r="F8" s="12">
        <f>+J8*L8/D8</f>
        <v>2.564102564102564E-2</v>
      </c>
      <c r="G8" s="12">
        <f>+K8*L8/D8</f>
        <v>0.88076923076923075</v>
      </c>
      <c r="I8" s="1">
        <f>72+I20</f>
        <v>73</v>
      </c>
      <c r="J8" s="13">
        <f>17+J20</f>
        <v>20</v>
      </c>
      <c r="K8" s="1">
        <f>+D8-J8-I8</f>
        <v>687</v>
      </c>
      <c r="L8" s="14">
        <v>1</v>
      </c>
    </row>
    <row r="9" spans="1:12" ht="16.5" customHeight="1">
      <c r="A9" s="8" t="s">
        <v>15</v>
      </c>
      <c r="B9" s="9">
        <f>28+8-1</f>
        <v>35</v>
      </c>
      <c r="C9" s="10" t="s">
        <v>11</v>
      </c>
      <c r="D9" s="9">
        <f>+B9*C7</f>
        <v>700</v>
      </c>
      <c r="E9" s="15">
        <f>+I9*L9/D9</f>
        <v>9.8571428571428574E-2</v>
      </c>
      <c r="F9" s="12">
        <f>+J9*L9/D9</f>
        <v>0.03</v>
      </c>
      <c r="G9" s="12">
        <f>+K9*L9/D9</f>
        <v>0.87142857142857144</v>
      </c>
      <c r="I9" s="1">
        <f>52+I21</f>
        <v>69</v>
      </c>
      <c r="J9" s="13">
        <f>18+J21</f>
        <v>21</v>
      </c>
      <c r="K9" s="1">
        <f>+D9-J9-I9</f>
        <v>610</v>
      </c>
      <c r="L9" s="14">
        <v>1</v>
      </c>
    </row>
    <row r="10" spans="1:12" ht="19.5" customHeight="1">
      <c r="A10" s="16" t="s">
        <v>13</v>
      </c>
      <c r="B10" s="17">
        <f>SUM(B7:B9)</f>
        <v>85</v>
      </c>
      <c r="C10" s="17"/>
      <c r="D10" s="17">
        <f>SUM(D7:D9)</f>
        <v>1700</v>
      </c>
      <c r="E10" s="18">
        <f>(+E9+E8+E7)/3</f>
        <v>8.5265845265845283E-2</v>
      </c>
      <c r="F10" s="18">
        <f>(+F9+F8+F7)/3</f>
        <v>3.9759129759129756E-2</v>
      </c>
      <c r="G10" s="18">
        <f>(+G9+G8+G7)/3</f>
        <v>0.87497502497502488</v>
      </c>
      <c r="I10" s="1"/>
      <c r="J10" s="1"/>
      <c r="K10" s="1"/>
      <c r="L10" s="1"/>
    </row>
    <row r="11" spans="1:12" ht="18.75" customHeight="1">
      <c r="A11" s="23"/>
      <c r="B11" s="1"/>
      <c r="E11" s="19" t="s">
        <v>14</v>
      </c>
      <c r="F11" s="19" t="s">
        <v>14</v>
      </c>
      <c r="G11" s="19" t="s">
        <v>14</v>
      </c>
      <c r="I11" s="1"/>
      <c r="J11" s="1"/>
      <c r="K11" s="1"/>
      <c r="L11" s="1"/>
    </row>
    <row r="12" spans="1:12">
      <c r="A12" s="23"/>
    </row>
    <row r="18" spans="1:12" ht="38.25">
      <c r="A18" s="3" t="s">
        <v>0</v>
      </c>
      <c r="B18" s="4" t="s">
        <v>1</v>
      </c>
      <c r="C18" s="5" t="s">
        <v>18</v>
      </c>
      <c r="D18" s="4" t="s">
        <v>2</v>
      </c>
      <c r="E18" s="4" t="s">
        <v>3</v>
      </c>
      <c r="F18" s="4" t="s">
        <v>4</v>
      </c>
      <c r="G18" s="4" t="s">
        <v>5</v>
      </c>
      <c r="H18" s="6"/>
      <c r="I18" s="7" t="s">
        <v>6</v>
      </c>
      <c r="J18" s="7" t="s">
        <v>7</v>
      </c>
      <c r="K18" s="7" t="s">
        <v>8</v>
      </c>
      <c r="L18" s="7"/>
    </row>
    <row r="19" spans="1:12">
      <c r="A19" s="8" t="s">
        <v>9</v>
      </c>
      <c r="B19" s="9">
        <v>3</v>
      </c>
      <c r="C19" s="10">
        <v>20</v>
      </c>
      <c r="D19" s="9">
        <f>+B19*C19</f>
        <v>60</v>
      </c>
      <c r="E19" s="11">
        <f>+I19*L19/D19</f>
        <v>0.11666666666666667</v>
      </c>
      <c r="F19" s="12">
        <f>+J19*L19/D19</f>
        <v>6.6666666666666666E-2</v>
      </c>
      <c r="G19" s="12">
        <f>+K19*L19/D19</f>
        <v>0.81666666666666665</v>
      </c>
      <c r="I19" s="1">
        <v>7</v>
      </c>
      <c r="J19" s="13">
        <v>4</v>
      </c>
      <c r="K19" s="1">
        <f>+D19-J19-I19</f>
        <v>49</v>
      </c>
      <c r="L19" s="14">
        <v>1</v>
      </c>
    </row>
    <row r="20" spans="1:12">
      <c r="A20" s="8" t="s">
        <v>10</v>
      </c>
      <c r="B20" s="9">
        <v>3</v>
      </c>
      <c r="C20" s="10" t="s">
        <v>11</v>
      </c>
      <c r="D20" s="9">
        <f>+B20*C19</f>
        <v>60</v>
      </c>
      <c r="E20" s="12">
        <f>+I20*L20/D20</f>
        <v>1.6666666666666666E-2</v>
      </c>
      <c r="F20" s="12">
        <f>+J20*L20/D20</f>
        <v>0.05</v>
      </c>
      <c r="G20" s="12">
        <f>+K20*L20/D20</f>
        <v>0.93333333333333335</v>
      </c>
      <c r="I20" s="1">
        <v>1</v>
      </c>
      <c r="J20" s="13">
        <v>3</v>
      </c>
      <c r="K20" s="1">
        <f>+D20-J20-I20</f>
        <v>56</v>
      </c>
      <c r="L20" s="14">
        <v>1</v>
      </c>
    </row>
    <row r="21" spans="1:12">
      <c r="A21" s="8" t="s">
        <v>12</v>
      </c>
      <c r="B21" s="9">
        <v>7</v>
      </c>
      <c r="C21" s="10" t="s">
        <v>11</v>
      </c>
      <c r="D21" s="9">
        <f>+B21*C19</f>
        <v>140</v>
      </c>
      <c r="E21" s="12">
        <f>+I21*L21/D21</f>
        <v>0.12142857142857143</v>
      </c>
      <c r="F21" s="12">
        <f>+J21*L21/D21</f>
        <v>2.1428571428571429E-2</v>
      </c>
      <c r="G21" s="12">
        <f>+K21*L21/D21</f>
        <v>0.8571428571428571</v>
      </c>
      <c r="I21" s="1">
        <v>17</v>
      </c>
      <c r="J21" s="13">
        <v>3</v>
      </c>
      <c r="K21" s="1">
        <f>+D21-J21-I21</f>
        <v>120</v>
      </c>
      <c r="L21" s="14">
        <v>1</v>
      </c>
    </row>
    <row r="22" spans="1:12" ht="15.75">
      <c r="A22" s="16" t="s">
        <v>13</v>
      </c>
      <c r="B22" s="17">
        <f>SUM(B19:B21)</f>
        <v>13</v>
      </c>
      <c r="C22" s="17"/>
      <c r="D22" s="17">
        <f>SUM(D19:D21)</f>
        <v>260</v>
      </c>
      <c r="E22" s="18">
        <f>(+E21+E20+E19)/3</f>
        <v>8.492063492063491E-2</v>
      </c>
      <c r="F22" s="18">
        <f>(+F21+F20+F19)/3</f>
        <v>4.6031746031746035E-2</v>
      </c>
      <c r="G22" s="18">
        <f>(+G21+G20+G19)/3</f>
        <v>0.86904761904761896</v>
      </c>
      <c r="I22" s="1"/>
      <c r="J22" s="1"/>
      <c r="K22" s="1"/>
      <c r="L22" s="1"/>
    </row>
    <row r="23" spans="1:12">
      <c r="B23" s="1"/>
      <c r="E23" s="19" t="s">
        <v>14</v>
      </c>
      <c r="F23" s="19" t="s">
        <v>14</v>
      </c>
      <c r="G23" s="19" t="s">
        <v>14</v>
      </c>
      <c r="I23" s="1"/>
      <c r="J23" s="1"/>
      <c r="K23" s="1"/>
      <c r="L23" s="1"/>
    </row>
    <row r="24" spans="1:12">
      <c r="A24" s="20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7" sqref="B7"/>
    </sheetView>
  </sheetViews>
  <sheetFormatPr defaultRowHeight="12.75"/>
  <cols>
    <col min="1" max="1" width="23.7109375" style="24" bestFit="1" customWidth="1"/>
    <col min="2" max="2" width="13.28515625" style="24" customWidth="1"/>
    <col min="3" max="3" width="17" style="24" customWidth="1"/>
    <col min="4" max="4" width="16.28515625" style="24" customWidth="1"/>
    <col min="5" max="5" width="15" style="24" customWidth="1"/>
    <col min="6" max="6" width="14.28515625" style="24" customWidth="1"/>
    <col min="7" max="7" width="16.140625" style="24" customWidth="1"/>
    <col min="8" max="16384" width="9.140625" style="24"/>
  </cols>
  <sheetData>
    <row r="1" spans="1:12">
      <c r="I1" s="25"/>
      <c r="J1" s="25"/>
      <c r="K1" s="25"/>
      <c r="L1" s="25"/>
    </row>
    <row r="2" spans="1:12">
      <c r="I2" s="25"/>
      <c r="J2" s="25"/>
      <c r="K2" s="25"/>
      <c r="L2" s="25"/>
    </row>
    <row r="3" spans="1:12" ht="15">
      <c r="C3" s="26" t="s">
        <v>19</v>
      </c>
      <c r="I3" s="25"/>
      <c r="J3" s="25"/>
      <c r="K3" s="25"/>
      <c r="L3" s="25"/>
    </row>
    <row r="4" spans="1:12">
      <c r="I4" s="25"/>
      <c r="J4" s="25"/>
      <c r="K4" s="25"/>
      <c r="L4" s="25"/>
    </row>
    <row r="5" spans="1:12">
      <c r="I5" s="25"/>
      <c r="J5" s="25"/>
      <c r="K5" s="25"/>
      <c r="L5" s="25"/>
    </row>
    <row r="6" spans="1:12" ht="38.25">
      <c r="A6" s="27" t="s">
        <v>0</v>
      </c>
      <c r="B6" s="28" t="s">
        <v>1</v>
      </c>
      <c r="C6" s="29" t="s">
        <v>20</v>
      </c>
      <c r="D6" s="28" t="s">
        <v>2</v>
      </c>
      <c r="E6" s="28" t="s">
        <v>3</v>
      </c>
      <c r="F6" s="28" t="s">
        <v>4</v>
      </c>
      <c r="G6" s="28" t="s">
        <v>5</v>
      </c>
      <c r="H6" s="30"/>
      <c r="I6" s="31" t="s">
        <v>6</v>
      </c>
      <c r="J6" s="31" t="s">
        <v>7</v>
      </c>
      <c r="K6" s="31" t="s">
        <v>8</v>
      </c>
      <c r="L6" s="31"/>
    </row>
    <row r="7" spans="1:12" ht="16.5" customHeight="1">
      <c r="A7" s="32" t="s">
        <v>9</v>
      </c>
      <c r="B7" s="33">
        <f>8+3</f>
        <v>11</v>
      </c>
      <c r="C7" s="34">
        <v>21</v>
      </c>
      <c r="D7" s="33">
        <f>+B7*C7</f>
        <v>231</v>
      </c>
      <c r="E7" s="35">
        <f>+I7*L7/D7</f>
        <v>7.3593073593073599E-2</v>
      </c>
      <c r="F7" s="36">
        <f>+J7*L7/D7</f>
        <v>6.9264069264069264E-2</v>
      </c>
      <c r="G7" s="36">
        <f>+K7*L7/D7</f>
        <v>0.8571428571428571</v>
      </c>
      <c r="I7" s="37">
        <f>10+I19</f>
        <v>17</v>
      </c>
      <c r="J7" s="38">
        <f>13+J19</f>
        <v>16</v>
      </c>
      <c r="K7" s="25">
        <f>+D7-J7-I7</f>
        <v>198</v>
      </c>
      <c r="L7" s="39">
        <v>1</v>
      </c>
    </row>
    <row r="8" spans="1:12" ht="16.5" customHeight="1">
      <c r="A8" s="32" t="s">
        <v>16</v>
      </c>
      <c r="B8" s="40">
        <f>38+3-1-1</f>
        <v>39</v>
      </c>
      <c r="C8" s="34" t="s">
        <v>11</v>
      </c>
      <c r="D8" s="33">
        <f>+B8*C7</f>
        <v>819</v>
      </c>
      <c r="E8" s="41">
        <f>+I8*L8/D8</f>
        <v>9.0354090354090352E-2</v>
      </c>
      <c r="F8" s="36">
        <f>+J8*L8/D8</f>
        <v>9.4017094017094016E-2</v>
      </c>
      <c r="G8" s="36">
        <f>+K8*L8/D8</f>
        <v>0.81562881562881562</v>
      </c>
      <c r="I8" s="25">
        <f>68+I20</f>
        <v>74</v>
      </c>
      <c r="J8" s="38">
        <f>73+J20</f>
        <v>77</v>
      </c>
      <c r="K8" s="25">
        <f>+D8-J8-I8</f>
        <v>668</v>
      </c>
      <c r="L8" s="39">
        <v>1</v>
      </c>
    </row>
    <row r="9" spans="1:12" ht="16.5" customHeight="1">
      <c r="A9" s="32" t="s">
        <v>15</v>
      </c>
      <c r="B9" s="33">
        <f>28+8-1</f>
        <v>35</v>
      </c>
      <c r="C9" s="34" t="s">
        <v>11</v>
      </c>
      <c r="D9" s="33">
        <f>+B9*C7</f>
        <v>735</v>
      </c>
      <c r="E9" s="41">
        <f>+I9*L9/D9</f>
        <v>9.3877551020408165E-2</v>
      </c>
      <c r="F9" s="36">
        <f>+J9*L9/D9</f>
        <v>7.6190476190476197E-2</v>
      </c>
      <c r="G9" s="36">
        <f>+K9*L9/D9</f>
        <v>0.82993197278911568</v>
      </c>
      <c r="I9" s="25">
        <f>55+I21</f>
        <v>69</v>
      </c>
      <c r="J9" s="38">
        <f>42+J21</f>
        <v>56</v>
      </c>
      <c r="K9" s="25">
        <f>+D9-J9-I9</f>
        <v>610</v>
      </c>
      <c r="L9" s="39">
        <v>1</v>
      </c>
    </row>
    <row r="10" spans="1:12" ht="19.5" customHeight="1">
      <c r="A10" s="42" t="s">
        <v>13</v>
      </c>
      <c r="B10" s="43">
        <f>SUM(B7:B9)</f>
        <v>85</v>
      </c>
      <c r="C10" s="43"/>
      <c r="D10" s="43">
        <f>SUM(D7:D9)</f>
        <v>1785</v>
      </c>
      <c r="E10" s="44">
        <f>(+E9+E8+E7)/3</f>
        <v>8.5941571655857363E-2</v>
      </c>
      <c r="F10" s="44">
        <f>(+F9+F8+F7)/3</f>
        <v>7.9823879823879826E-2</v>
      </c>
      <c r="G10" s="44">
        <f>(+G9+G8+G7)/3</f>
        <v>0.8342345485202628</v>
      </c>
      <c r="I10" s="25"/>
      <c r="J10" s="25"/>
      <c r="K10" s="25"/>
      <c r="L10" s="25"/>
    </row>
    <row r="11" spans="1:12" ht="18.75" customHeight="1">
      <c r="A11" s="45"/>
      <c r="B11" s="25"/>
      <c r="E11" s="46" t="s">
        <v>14</v>
      </c>
      <c r="F11" s="46" t="s">
        <v>14</v>
      </c>
      <c r="G11" s="46" t="s">
        <v>14</v>
      </c>
      <c r="I11" s="25"/>
      <c r="J11" s="25"/>
      <c r="K11" s="25"/>
      <c r="L11" s="25"/>
    </row>
    <row r="12" spans="1:12">
      <c r="A12" s="45"/>
    </row>
    <row r="18" spans="1:12" ht="38.25">
      <c r="A18" s="27" t="s">
        <v>0</v>
      </c>
      <c r="B18" s="28" t="s">
        <v>1</v>
      </c>
      <c r="C18" s="29" t="s">
        <v>20</v>
      </c>
      <c r="D18" s="28" t="s">
        <v>2</v>
      </c>
      <c r="E18" s="28" t="s">
        <v>3</v>
      </c>
      <c r="F18" s="28" t="s">
        <v>4</v>
      </c>
      <c r="G18" s="28" t="s">
        <v>5</v>
      </c>
      <c r="H18" s="30"/>
      <c r="I18" s="31" t="s">
        <v>6</v>
      </c>
      <c r="J18" s="31" t="s">
        <v>7</v>
      </c>
      <c r="K18" s="31" t="s">
        <v>8</v>
      </c>
      <c r="L18" s="31"/>
    </row>
    <row r="19" spans="1:12">
      <c r="A19" s="32" t="s">
        <v>9</v>
      </c>
      <c r="B19" s="33">
        <v>3</v>
      </c>
      <c r="C19" s="34">
        <v>21</v>
      </c>
      <c r="D19" s="33">
        <f>+B19*C19</f>
        <v>63</v>
      </c>
      <c r="E19" s="35">
        <f>+I19*L19/D19</f>
        <v>0.1111111111111111</v>
      </c>
      <c r="F19" s="36">
        <f>+J19*L19/D19</f>
        <v>4.7619047619047616E-2</v>
      </c>
      <c r="G19" s="36">
        <f>+K19*L19/D19</f>
        <v>0.84126984126984128</v>
      </c>
      <c r="I19" s="25">
        <v>7</v>
      </c>
      <c r="J19" s="38">
        <v>3</v>
      </c>
      <c r="K19" s="25">
        <f>+D19-J19-I19</f>
        <v>53</v>
      </c>
      <c r="L19" s="39">
        <v>1</v>
      </c>
    </row>
    <row r="20" spans="1:12">
      <c r="A20" s="32" t="s">
        <v>10</v>
      </c>
      <c r="B20" s="33">
        <v>3</v>
      </c>
      <c r="C20" s="34" t="s">
        <v>11</v>
      </c>
      <c r="D20" s="33">
        <f>+B20*C19</f>
        <v>63</v>
      </c>
      <c r="E20" s="36">
        <f>+I20*L20/D20</f>
        <v>9.5238095238095233E-2</v>
      </c>
      <c r="F20" s="36">
        <f>+J20*L20/D20</f>
        <v>6.3492063492063489E-2</v>
      </c>
      <c r="G20" s="36">
        <f>+K20*L20/D20</f>
        <v>0.84126984126984128</v>
      </c>
      <c r="I20" s="25">
        <v>6</v>
      </c>
      <c r="J20" s="38">
        <v>4</v>
      </c>
      <c r="K20" s="25">
        <f>+D20-J20-I20</f>
        <v>53</v>
      </c>
      <c r="L20" s="39">
        <v>1</v>
      </c>
    </row>
    <row r="21" spans="1:12">
      <c r="A21" s="32" t="s">
        <v>12</v>
      </c>
      <c r="B21" s="33">
        <v>7</v>
      </c>
      <c r="C21" s="34" t="s">
        <v>11</v>
      </c>
      <c r="D21" s="33">
        <f>+B21*C19</f>
        <v>147</v>
      </c>
      <c r="E21" s="36">
        <f>+I21*L21/D21</f>
        <v>9.5238095238095233E-2</v>
      </c>
      <c r="F21" s="36">
        <f>+J21*L21/D21</f>
        <v>9.5238095238095233E-2</v>
      </c>
      <c r="G21" s="36">
        <f>+K21*L21/D21</f>
        <v>0.80952380952380953</v>
      </c>
      <c r="I21" s="25">
        <v>14</v>
      </c>
      <c r="J21" s="38">
        <v>14</v>
      </c>
      <c r="K21" s="25">
        <f>+D21-J21-I21</f>
        <v>119</v>
      </c>
      <c r="L21" s="39">
        <v>1</v>
      </c>
    </row>
    <row r="22" spans="1:12" ht="15.75">
      <c r="A22" s="42" t="s">
        <v>13</v>
      </c>
      <c r="B22" s="43">
        <f>SUM(B19:B21)</f>
        <v>13</v>
      </c>
      <c r="C22" s="43"/>
      <c r="D22" s="43">
        <f>SUM(D19:D21)</f>
        <v>273</v>
      </c>
      <c r="E22" s="44">
        <f>(+E21+E20+E19)/3</f>
        <v>0.10052910052910052</v>
      </c>
      <c r="F22" s="44">
        <f>(+F21+F20+F19)/3</f>
        <v>6.8783068783068779E-2</v>
      </c>
      <c r="G22" s="44">
        <f>(+G21+G20+G19)/3</f>
        <v>0.8306878306878307</v>
      </c>
      <c r="I22" s="25"/>
      <c r="J22" s="25"/>
      <c r="K22" s="25"/>
      <c r="L22" s="25"/>
    </row>
    <row r="23" spans="1:12">
      <c r="B23" s="25"/>
      <c r="E23" s="46" t="s">
        <v>14</v>
      </c>
      <c r="F23" s="46" t="s">
        <v>14</v>
      </c>
      <c r="G23" s="46" t="s">
        <v>14</v>
      </c>
      <c r="I23" s="25"/>
      <c r="J23" s="25"/>
      <c r="K23" s="25"/>
      <c r="L23" s="25"/>
    </row>
    <row r="24" spans="1:12">
      <c r="A24" s="47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AGOSTO2020</vt:lpstr>
      <vt:lpstr>LUGLIO2020</vt:lpstr>
      <vt:lpstr>GIUGNO2020</vt:lpstr>
      <vt:lpstr>MAGGIO2020</vt:lpstr>
      <vt:lpstr>APRILE2020</vt:lpstr>
      <vt:lpstr>MARZO 2020</vt:lpstr>
      <vt:lpstr>FEBBRAIO 2020</vt:lpstr>
      <vt:lpstr>GENNAIO2020</vt:lpstr>
      <vt:lpstr>AGOSTO2020!Area_stampa</vt:lpstr>
      <vt:lpstr>APRILE2020!Area_stampa</vt:lpstr>
      <vt:lpstr>'FEBBRAIO 2020'!Area_stampa</vt:lpstr>
      <vt:lpstr>GENNAIO2020!Area_stampa</vt:lpstr>
      <vt:lpstr>GIUGNO2020!Area_stampa</vt:lpstr>
      <vt:lpstr>LUGLIO2020!Area_stampa</vt:lpstr>
      <vt:lpstr>MAGGIO2020!Area_stampa</vt:lpstr>
      <vt:lpstr>'MARZO 2020'!Area_stampa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infocamere</dc:creator>
  <cp:lastModifiedBy>HP</cp:lastModifiedBy>
  <cp:lastPrinted>2019-10-09T10:24:05Z</cp:lastPrinted>
  <dcterms:created xsi:type="dcterms:W3CDTF">2018-11-13T09:01:03Z</dcterms:created>
  <dcterms:modified xsi:type="dcterms:W3CDTF">2020-09-07T08:14:34Z</dcterms:modified>
</cp:coreProperties>
</file>