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Presenze2022\"/>
    </mc:Choice>
  </mc:AlternateContent>
  <bookViews>
    <workbookView xWindow="0" yWindow="0" windowWidth="19200" windowHeight="11595"/>
  </bookViews>
  <sheets>
    <sheet name="DICEMBRE2022" sheetId="46" r:id="rId1"/>
    <sheet name="NOVEMBRE2022" sheetId="47" r:id="rId2"/>
    <sheet name="OTTOBRE2022" sheetId="45" r:id="rId3"/>
    <sheet name="SETTEMBRE2022" sheetId="43" r:id="rId4"/>
    <sheet name="AGOSTO2022" sheetId="44" r:id="rId5"/>
    <sheet name="LUGLIO2022" sheetId="42" r:id="rId6"/>
    <sheet name="GIUGNO2022" sheetId="41" r:id="rId7"/>
    <sheet name="MAGGIO2022" sheetId="40" r:id="rId8"/>
    <sheet name="APRILE2022" sheetId="39" r:id="rId9"/>
    <sheet name="MARZO2022" sheetId="38" r:id="rId10"/>
    <sheet name="FEBBRAIO2022" sheetId="37" r:id="rId11"/>
    <sheet name="GENNAIO2022" sheetId="36" r:id="rId12"/>
  </sheets>
  <definedNames>
    <definedName name="_xlnm.Print_Area" localSheetId="4">AGOSTO2022!$A$1:$G$24</definedName>
    <definedName name="_xlnm.Print_Area" localSheetId="8">APRILE2022!$A$1:$G$24</definedName>
    <definedName name="_xlnm.Print_Area" localSheetId="0">DICEMBRE2022!$A$1:$G$24</definedName>
    <definedName name="_xlnm.Print_Area" localSheetId="10">FEBBRAIO2022!$A$1:$G$24</definedName>
    <definedName name="_xlnm.Print_Area" localSheetId="11">GENNAIO2022!$A$1:$G$24</definedName>
    <definedName name="_xlnm.Print_Area" localSheetId="6">GIUGNO2022!$A$1:$G$24</definedName>
    <definedName name="_xlnm.Print_Area" localSheetId="5">LUGLIO2022!$A$1:$G$24</definedName>
    <definedName name="_xlnm.Print_Area" localSheetId="7">MAGGIO2022!$A$1:$G$24</definedName>
    <definedName name="_xlnm.Print_Area" localSheetId="9">MARZO2022!$A$1:$G$24</definedName>
    <definedName name="_xlnm.Print_Area" localSheetId="1">NOVEMBRE2022!$A$1:$G$24</definedName>
    <definedName name="_xlnm.Print_Area" localSheetId="2">OTTOBRE2022!$A$1:$G$24</definedName>
    <definedName name="_xlnm.Print_Area" localSheetId="3">SETTEMBRE2022!$A$1:$G$24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7" l="1"/>
  <c r="F21" i="47"/>
  <c r="E21" i="47"/>
  <c r="D21" i="47"/>
  <c r="K21" i="47" s="1"/>
  <c r="G21" i="47" s="1"/>
  <c r="D20" i="47"/>
  <c r="F20" i="47" s="1"/>
  <c r="D19" i="47"/>
  <c r="E19" i="47" s="1"/>
  <c r="J9" i="47"/>
  <c r="F9" i="47" s="1"/>
  <c r="I9" i="47"/>
  <c r="E9" i="47" s="1"/>
  <c r="D9" i="47"/>
  <c r="K9" i="47" s="1"/>
  <c r="G9" i="47" s="1"/>
  <c r="B9" i="47"/>
  <c r="J8" i="47"/>
  <c r="F8" i="47" s="1"/>
  <c r="I8" i="47"/>
  <c r="E8" i="47" s="1"/>
  <c r="D8" i="47"/>
  <c r="K8" i="47" s="1"/>
  <c r="G8" i="47" s="1"/>
  <c r="B8" i="47"/>
  <c r="J7" i="47"/>
  <c r="F7" i="47" s="1"/>
  <c r="I7" i="47"/>
  <c r="E7" i="47" s="1"/>
  <c r="D7" i="47"/>
  <c r="K7" i="47" s="1"/>
  <c r="G7" i="47" s="1"/>
  <c r="B7" i="47"/>
  <c r="B10" i="47" s="1"/>
  <c r="F10" i="47" l="1"/>
  <c r="F22" i="47"/>
  <c r="E10" i="47"/>
  <c r="G10" i="47"/>
  <c r="K19" i="47"/>
  <c r="G19" i="47" s="1"/>
  <c r="D10" i="47"/>
  <c r="K20" i="47"/>
  <c r="G20" i="47" s="1"/>
  <c r="G22" i="47" s="1"/>
  <c r="F19" i="47"/>
  <c r="E20" i="47"/>
  <c r="E22" i="47" s="1"/>
  <c r="D22" i="47"/>
  <c r="J9" i="46" l="1"/>
  <c r="J8" i="46"/>
  <c r="J7" i="46"/>
  <c r="I9" i="46"/>
  <c r="I8" i="46"/>
  <c r="I7" i="46"/>
  <c r="B8" i="46" l="1"/>
  <c r="B22" i="46" l="1"/>
  <c r="D21" i="46"/>
  <c r="K21" i="46" s="1"/>
  <c r="G21" i="46" s="1"/>
  <c r="D20" i="46"/>
  <c r="K20" i="46" s="1"/>
  <c r="G20" i="46" s="1"/>
  <c r="D19" i="46"/>
  <c r="F19" i="46" s="1"/>
  <c r="B9" i="46"/>
  <c r="D9" i="46" s="1"/>
  <c r="D8" i="46"/>
  <c r="K8" i="46" s="1"/>
  <c r="G8" i="46" s="1"/>
  <c r="B7" i="46"/>
  <c r="B10" i="46" s="1"/>
  <c r="K9" i="46" l="1"/>
  <c r="G9" i="46" s="1"/>
  <c r="E9" i="46"/>
  <c r="E21" i="46"/>
  <c r="D7" i="46"/>
  <c r="E7" i="46" s="1"/>
  <c r="E20" i="46"/>
  <c r="F21" i="46"/>
  <c r="F20" i="46"/>
  <c r="E8" i="46"/>
  <c r="K19" i="46"/>
  <c r="G19" i="46" s="1"/>
  <c r="G22" i="46" s="1"/>
  <c r="D22" i="46"/>
  <c r="E19" i="46"/>
  <c r="F8" i="46"/>
  <c r="F9" i="46"/>
  <c r="J9" i="45"/>
  <c r="J8" i="45"/>
  <c r="J7" i="45"/>
  <c r="I9" i="45"/>
  <c r="I8" i="45"/>
  <c r="I7" i="45"/>
  <c r="B22" i="45"/>
  <c r="D21" i="45"/>
  <c r="F21" i="45" s="1"/>
  <c r="E20" i="45"/>
  <c r="D20" i="45"/>
  <c r="K20" i="45" s="1"/>
  <c r="G20" i="45" s="1"/>
  <c r="D19" i="45"/>
  <c r="E19" i="45" s="1"/>
  <c r="B9" i="45"/>
  <c r="D9" i="45" s="1"/>
  <c r="B8" i="45"/>
  <c r="D8" i="45" s="1"/>
  <c r="B7" i="45"/>
  <c r="D7" i="45" s="1"/>
  <c r="F22" i="46" l="1"/>
  <c r="E22" i="46"/>
  <c r="K7" i="46"/>
  <c r="G7" i="46" s="1"/>
  <c r="G10" i="46" s="1"/>
  <c r="D10" i="46"/>
  <c r="F7" i="46"/>
  <c r="F10" i="46" s="1"/>
  <c r="F20" i="45"/>
  <c r="F19" i="45"/>
  <c r="E10" i="46"/>
  <c r="F22" i="45"/>
  <c r="E8" i="45"/>
  <c r="K9" i="45"/>
  <c r="G9" i="45" s="1"/>
  <c r="F9" i="45"/>
  <c r="D10" i="45"/>
  <c r="K7" i="45"/>
  <c r="G7" i="45" s="1"/>
  <c r="F7" i="45"/>
  <c r="E7" i="45"/>
  <c r="K8" i="45"/>
  <c r="G8" i="45" s="1"/>
  <c r="F8" i="45"/>
  <c r="E9" i="45"/>
  <c r="K21" i="45"/>
  <c r="G21" i="45" s="1"/>
  <c r="G22" i="45" s="1"/>
  <c r="B10" i="45"/>
  <c r="E21" i="45"/>
  <c r="E22" i="45" s="1"/>
  <c r="K19" i="45"/>
  <c r="G19" i="45" s="1"/>
  <c r="D22" i="45"/>
  <c r="B7" i="44"/>
  <c r="D7" i="44"/>
  <c r="K7" i="44" s="1"/>
  <c r="G7" i="44" s="1"/>
  <c r="I7" i="44"/>
  <c r="E7" i="44" s="1"/>
  <c r="J7" i="44"/>
  <c r="F7" i="44" s="1"/>
  <c r="B8" i="44"/>
  <c r="D8" i="44" s="1"/>
  <c r="I8" i="44"/>
  <c r="E8" i="44" s="1"/>
  <c r="J8" i="44"/>
  <c r="B9" i="44"/>
  <c r="D9" i="44"/>
  <c r="F9" i="44"/>
  <c r="I9" i="44"/>
  <c r="E9" i="44" s="1"/>
  <c r="E10" i="44" s="1"/>
  <c r="J9" i="44"/>
  <c r="B10" i="44"/>
  <c r="D19" i="44"/>
  <c r="E19" i="44" s="1"/>
  <c r="D20" i="44"/>
  <c r="F20" i="44" s="1"/>
  <c r="E20" i="44"/>
  <c r="D21" i="44"/>
  <c r="K21" i="44" s="1"/>
  <c r="G21" i="44" s="1"/>
  <c r="B22" i="44"/>
  <c r="D22" i="44"/>
  <c r="K20" i="44" l="1"/>
  <c r="G20" i="44" s="1"/>
  <c r="G22" i="44" s="1"/>
  <c r="F21" i="44"/>
  <c r="K19" i="44"/>
  <c r="G19" i="44" s="1"/>
  <c r="K9" i="44"/>
  <c r="G9" i="44" s="1"/>
  <c r="E21" i="44"/>
  <c r="F19" i="44"/>
  <c r="F10" i="45"/>
  <c r="E10" i="45"/>
  <c r="G10" i="45"/>
  <c r="D10" i="44"/>
  <c r="F8" i="44"/>
  <c r="F10" i="44" s="1"/>
  <c r="K8" i="44"/>
  <c r="G8" i="44" s="1"/>
  <c r="G10" i="44" s="1"/>
  <c r="E22" i="44"/>
  <c r="F22" i="44" l="1"/>
  <c r="J9" i="43"/>
  <c r="J8" i="43"/>
  <c r="J7" i="43"/>
  <c r="I9" i="43"/>
  <c r="I8" i="43"/>
  <c r="I7" i="43"/>
  <c r="B22" i="43" l="1"/>
  <c r="D21" i="43"/>
  <c r="K21" i="43" s="1"/>
  <c r="G21" i="43" s="1"/>
  <c r="D20" i="43"/>
  <c r="K20" i="43" s="1"/>
  <c r="G20" i="43" s="1"/>
  <c r="D19" i="43"/>
  <c r="F19" i="43" s="1"/>
  <c r="B9" i="43"/>
  <c r="D9" i="43" s="1"/>
  <c r="B8" i="43"/>
  <c r="D8" i="43" s="1"/>
  <c r="B7" i="43"/>
  <c r="B10" i="43" s="1"/>
  <c r="E21" i="43" l="1"/>
  <c r="E20" i="43"/>
  <c r="F21" i="43"/>
  <c r="F20" i="43"/>
  <c r="K9" i="43"/>
  <c r="G9" i="43" s="1"/>
  <c r="F9" i="43"/>
  <c r="K8" i="43"/>
  <c r="G8" i="43" s="1"/>
  <c r="F8" i="43"/>
  <c r="E9" i="43"/>
  <c r="E8" i="43"/>
  <c r="K19" i="43"/>
  <c r="G19" i="43" s="1"/>
  <c r="G22" i="43" s="1"/>
  <c r="D22" i="43"/>
  <c r="D7" i="43"/>
  <c r="E19" i="43"/>
  <c r="E22" i="43" s="1"/>
  <c r="J9" i="42"/>
  <c r="J8" i="42"/>
  <c r="J7" i="42"/>
  <c r="I9" i="42"/>
  <c r="I8" i="42"/>
  <c r="E8" i="42" s="1"/>
  <c r="I7" i="42"/>
  <c r="B22" i="42"/>
  <c r="D21" i="42"/>
  <c r="E21" i="42" s="1"/>
  <c r="D20" i="42"/>
  <c r="F20" i="42" s="1"/>
  <c r="D19" i="42"/>
  <c r="B9" i="42"/>
  <c r="D9" i="42" s="1"/>
  <c r="E9" i="42" s="1"/>
  <c r="B8" i="42"/>
  <c r="D8" i="42" s="1"/>
  <c r="K8" i="42" s="1"/>
  <c r="G8" i="42" s="1"/>
  <c r="B7" i="42"/>
  <c r="F9" i="42" l="1"/>
  <c r="B10" i="42"/>
  <c r="F21" i="42"/>
  <c r="F8" i="42"/>
  <c r="D7" i="42"/>
  <c r="D22" i="42"/>
  <c r="F22" i="43"/>
  <c r="K7" i="43"/>
  <c r="G7" i="43" s="1"/>
  <c r="G10" i="43" s="1"/>
  <c r="F7" i="43"/>
  <c r="F10" i="43" s="1"/>
  <c r="D10" i="43"/>
  <c r="E7" i="43"/>
  <c r="E10" i="43" s="1"/>
  <c r="K9" i="42"/>
  <c r="G9" i="42" s="1"/>
  <c r="E19" i="42"/>
  <c r="K20" i="42"/>
  <c r="G20" i="42" s="1"/>
  <c r="K7" i="42"/>
  <c r="G7" i="42" s="1"/>
  <c r="F19" i="42"/>
  <c r="E20" i="42"/>
  <c r="E22" i="42" s="1"/>
  <c r="K21" i="42"/>
  <c r="G21" i="42" s="1"/>
  <c r="K19" i="42"/>
  <c r="G19" i="42" s="1"/>
  <c r="J9" i="41"/>
  <c r="J8" i="41"/>
  <c r="J7" i="41"/>
  <c r="I9" i="41"/>
  <c r="I8" i="41"/>
  <c r="I7" i="41"/>
  <c r="B22" i="41"/>
  <c r="D21" i="41"/>
  <c r="K21" i="41" s="1"/>
  <c r="G21" i="41" s="1"/>
  <c r="D20" i="41"/>
  <c r="E20" i="41" s="1"/>
  <c r="D19" i="41"/>
  <c r="F19" i="41" s="1"/>
  <c r="B9" i="41"/>
  <c r="D9" i="41" s="1"/>
  <c r="B8" i="41"/>
  <c r="D8" i="41" s="1"/>
  <c r="B7" i="41"/>
  <c r="F22" i="42" l="1"/>
  <c r="D10" i="42"/>
  <c r="F7" i="42"/>
  <c r="F10" i="42" s="1"/>
  <c r="E7" i="42"/>
  <c r="E10" i="42" s="1"/>
  <c r="B10" i="41"/>
  <c r="D7" i="41"/>
  <c r="G10" i="42"/>
  <c r="G22" i="42"/>
  <c r="K9" i="41"/>
  <c r="G9" i="41" s="1"/>
  <c r="K8" i="41"/>
  <c r="G8" i="41" s="1"/>
  <c r="K7" i="41"/>
  <c r="G7" i="41" s="1"/>
  <c r="G10" i="41" s="1"/>
  <c r="E21" i="41"/>
  <c r="F21" i="41"/>
  <c r="F20" i="41"/>
  <c r="E8" i="41"/>
  <c r="E7" i="41"/>
  <c r="E9" i="41"/>
  <c r="D10" i="41"/>
  <c r="K19" i="41"/>
  <c r="G19" i="41" s="1"/>
  <c r="D22" i="41"/>
  <c r="E19" i="41"/>
  <c r="K20" i="41"/>
  <c r="G20" i="41" s="1"/>
  <c r="F7" i="41"/>
  <c r="F8" i="41"/>
  <c r="F9" i="41"/>
  <c r="J9" i="40"/>
  <c r="J8" i="40"/>
  <c r="J7" i="40"/>
  <c r="I9" i="40"/>
  <c r="I8" i="40"/>
  <c r="I7" i="40"/>
  <c r="B22" i="40"/>
  <c r="D21" i="40"/>
  <c r="K21" i="40" s="1"/>
  <c r="G21" i="40" s="1"/>
  <c r="D20" i="40"/>
  <c r="E20" i="40" s="1"/>
  <c r="D19" i="40"/>
  <c r="F19" i="40" s="1"/>
  <c r="F9" i="40"/>
  <c r="D9" i="40"/>
  <c r="K9" i="40" s="1"/>
  <c r="G9" i="40" s="1"/>
  <c r="B9" i="40"/>
  <c r="D8" i="40"/>
  <c r="K8" i="40" s="1"/>
  <c r="G8" i="40" s="1"/>
  <c r="B8" i="40"/>
  <c r="B7" i="40"/>
  <c r="F8" i="40" l="1"/>
  <c r="B10" i="40"/>
  <c r="D7" i="40"/>
  <c r="D10" i="40" s="1"/>
  <c r="E22" i="41"/>
  <c r="F22" i="41"/>
  <c r="E10" i="41"/>
  <c r="G22" i="41"/>
  <c r="F10" i="41"/>
  <c r="E21" i="40"/>
  <c r="F21" i="40"/>
  <c r="F20" i="40"/>
  <c r="F7" i="40"/>
  <c r="F10" i="40" s="1"/>
  <c r="E7" i="40"/>
  <c r="E8" i="40"/>
  <c r="E9" i="40"/>
  <c r="E10" i="40" s="1"/>
  <c r="K19" i="40"/>
  <c r="G19" i="40" s="1"/>
  <c r="E19" i="40"/>
  <c r="E22" i="40" s="1"/>
  <c r="K20" i="40"/>
  <c r="G20" i="40" s="1"/>
  <c r="G22" i="40" s="1"/>
  <c r="D22" i="40"/>
  <c r="K7" i="40"/>
  <c r="G7" i="40" s="1"/>
  <c r="G10" i="40" s="1"/>
  <c r="F22" i="40" l="1"/>
  <c r="J9" i="39" l="1"/>
  <c r="J8" i="39"/>
  <c r="J7" i="39"/>
  <c r="I9" i="39"/>
  <c r="I8" i="39"/>
  <c r="I7" i="39"/>
  <c r="B22" i="39"/>
  <c r="D21" i="39"/>
  <c r="E21" i="39" s="1"/>
  <c r="D20" i="39"/>
  <c r="F20" i="39" s="1"/>
  <c r="D19" i="39"/>
  <c r="F19" i="39" s="1"/>
  <c r="B9" i="39"/>
  <c r="D9" i="39" s="1"/>
  <c r="E9" i="39" s="1"/>
  <c r="B8" i="39"/>
  <c r="D8" i="39" s="1"/>
  <c r="B7" i="39"/>
  <c r="B10" i="39" l="1"/>
  <c r="D7" i="39"/>
  <c r="E20" i="39"/>
  <c r="F8" i="39"/>
  <c r="K9" i="39"/>
  <c r="G9" i="39" s="1"/>
  <c r="F7" i="39"/>
  <c r="F21" i="39"/>
  <c r="E7" i="39"/>
  <c r="E8" i="39"/>
  <c r="E10" i="39" s="1"/>
  <c r="F22" i="39"/>
  <c r="D10" i="39"/>
  <c r="K19" i="39"/>
  <c r="G19" i="39" s="1"/>
  <c r="D22" i="39"/>
  <c r="E19" i="39"/>
  <c r="E22" i="39" s="1"/>
  <c r="K20" i="39"/>
  <c r="G20" i="39" s="1"/>
  <c r="K7" i="39"/>
  <c r="G7" i="39" s="1"/>
  <c r="K8" i="39"/>
  <c r="G8" i="39" s="1"/>
  <c r="K21" i="39"/>
  <c r="G21" i="39" s="1"/>
  <c r="F9" i="39"/>
  <c r="F10" i="39" s="1"/>
  <c r="J7" i="38"/>
  <c r="I9" i="38"/>
  <c r="I8" i="38"/>
  <c r="I7" i="38"/>
  <c r="B22" i="38"/>
  <c r="D21" i="38"/>
  <c r="E21" i="38" s="1"/>
  <c r="D20" i="38"/>
  <c r="F20" i="38" s="1"/>
  <c r="D19" i="38"/>
  <c r="F19" i="38" s="1"/>
  <c r="J9" i="38"/>
  <c r="B9" i="38"/>
  <c r="D9" i="38" s="1"/>
  <c r="K9" i="38" s="1"/>
  <c r="G9" i="38" s="1"/>
  <c r="J8" i="38"/>
  <c r="D8" i="38"/>
  <c r="B8" i="38"/>
  <c r="B7" i="38"/>
  <c r="B10" i="38" s="1"/>
  <c r="D7" i="38" l="1"/>
  <c r="K7" i="38" s="1"/>
  <c r="G7" i="38" s="1"/>
  <c r="G22" i="39"/>
  <c r="G10" i="39"/>
  <c r="K8" i="38"/>
  <c r="G8" i="38" s="1"/>
  <c r="G10" i="38" s="1"/>
  <c r="F21" i="38"/>
  <c r="E9" i="38"/>
  <c r="E8" i="38"/>
  <c r="F9" i="38"/>
  <c r="E7" i="38"/>
  <c r="F8" i="38"/>
  <c r="F22" i="38"/>
  <c r="D10" i="38"/>
  <c r="K19" i="38"/>
  <c r="G19" i="38" s="1"/>
  <c r="D22" i="38"/>
  <c r="E19" i="38"/>
  <c r="K20" i="38"/>
  <c r="G20" i="38" s="1"/>
  <c r="E20" i="38"/>
  <c r="K21" i="38"/>
  <c r="G21" i="38" s="1"/>
  <c r="J9" i="37"/>
  <c r="J8" i="37"/>
  <c r="J7" i="37"/>
  <c r="I9" i="37"/>
  <c r="I8" i="37"/>
  <c r="I7" i="37"/>
  <c r="B22" i="37"/>
  <c r="K21" i="37"/>
  <c r="G21" i="37" s="1"/>
  <c r="D21" i="37"/>
  <c r="E21" i="37" s="1"/>
  <c r="D20" i="37"/>
  <c r="E20" i="37" s="1"/>
  <c r="D19" i="37"/>
  <c r="F19" i="37" s="1"/>
  <c r="B9" i="37"/>
  <c r="D9" i="37" s="1"/>
  <c r="B8" i="37"/>
  <c r="D8" i="37" s="1"/>
  <c r="B7" i="37"/>
  <c r="B10" i="37" s="1"/>
  <c r="I7" i="36"/>
  <c r="I8" i="36"/>
  <c r="I9" i="36"/>
  <c r="J7" i="36"/>
  <c r="J8" i="36"/>
  <c r="J9" i="36"/>
  <c r="K19" i="37" l="1"/>
  <c r="G19" i="37" s="1"/>
  <c r="E22" i="38"/>
  <c r="F7" i="38"/>
  <c r="F10" i="38"/>
  <c r="E10" i="38"/>
  <c r="G22" i="38"/>
  <c r="D7" i="37"/>
  <c r="D10" i="37" s="1"/>
  <c r="F21" i="37"/>
  <c r="K7" i="37"/>
  <c r="G7" i="37" s="1"/>
  <c r="F9" i="37"/>
  <c r="K8" i="37"/>
  <c r="G8" i="37" s="1"/>
  <c r="E7" i="37"/>
  <c r="F20" i="37"/>
  <c r="E8" i="37"/>
  <c r="F7" i="37"/>
  <c r="D22" i="37"/>
  <c r="E19" i="37"/>
  <c r="E22" i="37" s="1"/>
  <c r="K20" i="37"/>
  <c r="G20" i="37" s="1"/>
  <c r="G22" i="37" s="1"/>
  <c r="E9" i="37"/>
  <c r="F8" i="37"/>
  <c r="K9" i="37"/>
  <c r="G9" i="37" s="1"/>
  <c r="B22" i="36"/>
  <c r="D21" i="36"/>
  <c r="E21" i="36" s="1"/>
  <c r="D20" i="36"/>
  <c r="K20" i="36" s="1"/>
  <c r="G20" i="36" s="1"/>
  <c r="D19" i="36"/>
  <c r="F19" i="36" s="1"/>
  <c r="B9" i="36"/>
  <c r="D9" i="36" s="1"/>
  <c r="B8" i="36"/>
  <c r="D8" i="36" s="1"/>
  <c r="B7" i="36"/>
  <c r="B10" i="36" l="1"/>
  <c r="F22" i="37"/>
  <c r="F10" i="37"/>
  <c r="G10" i="37"/>
  <c r="E10" i="37"/>
  <c r="D22" i="36"/>
  <c r="E20" i="36"/>
  <c r="E19" i="36"/>
  <c r="F20" i="36"/>
  <c r="E9" i="36"/>
  <c r="K9" i="36"/>
  <c r="G9" i="36" s="1"/>
  <c r="F9" i="36"/>
  <c r="F8" i="36"/>
  <c r="E8" i="36"/>
  <c r="K8" i="36"/>
  <c r="G8" i="36" s="1"/>
  <c r="D7" i="36"/>
  <c r="K19" i="36"/>
  <c r="G19" i="36" s="1"/>
  <c r="F21" i="36"/>
  <c r="K21" i="36"/>
  <c r="G21" i="36" s="1"/>
  <c r="E22" i="36" l="1"/>
  <c r="G22" i="36"/>
  <c r="F22" i="36"/>
  <c r="E7" i="36"/>
  <c r="E10" i="36" s="1"/>
  <c r="K7" i="36"/>
  <c r="G7" i="36" s="1"/>
  <c r="G10" i="36" s="1"/>
  <c r="D10" i="36"/>
  <c r="F7" i="36"/>
  <c r="F10" i="36" s="1"/>
</calcChain>
</file>

<file path=xl/sharedStrings.xml><?xml version="1.0" encoding="utf-8"?>
<sst xmlns="http://schemas.openxmlformats.org/spreadsheetml/2006/main" count="470" uniqueCount="48">
  <si>
    <t>AREA DIRIGENZIALE</t>
  </si>
  <si>
    <t>TOTALE DIPENDENTI</t>
  </si>
  <si>
    <t>GIORNI LAVORATIVI TEORICI</t>
  </si>
  <si>
    <t>TASSO PERCENTUALE ASSENZE</t>
  </si>
  <si>
    <t>TASSO PERCENTUALE FERIE</t>
  </si>
  <si>
    <t>TASSO PERCENTUALE PRESENZE</t>
  </si>
  <si>
    <t>ASS</t>
  </si>
  <si>
    <t>FER</t>
  </si>
  <si>
    <t>PRE</t>
  </si>
  <si>
    <t>AREA SEGRETARIO GEN</t>
  </si>
  <si>
    <t>AREA 1</t>
  </si>
  <si>
    <t>"</t>
  </si>
  <si>
    <t>AREA 2</t>
  </si>
  <si>
    <t>TOTALI GENERALI</t>
  </si>
  <si>
    <t>(tasso medio)</t>
  </si>
  <si>
    <r>
      <t>AREA 1</t>
    </r>
    <r>
      <rPr>
        <b/>
        <sz val="10"/>
        <color rgb="FF0000FF"/>
        <rFont val="Albertus"/>
        <family val="2"/>
      </rPr>
      <t xml:space="preserve"> </t>
    </r>
  </si>
  <si>
    <t xml:space="preserve">AREA 2 </t>
  </si>
  <si>
    <t>TASSI DI ASSENZA MESE DI GENNAIO 2022</t>
  </si>
  <si>
    <r>
      <t>GIORNI LAVORATIVI</t>
    </r>
    <r>
      <rPr>
        <sz val="10"/>
        <rFont val="Albertus"/>
        <family val="2"/>
      </rPr>
      <t xml:space="preserve">            GENNAIO 2022</t>
    </r>
  </si>
  <si>
    <t>TASSI DI ASSENZA MESE DI FEBBRAIO 2022</t>
  </si>
  <si>
    <r>
      <t>GIORNI LAVORATIVI</t>
    </r>
    <r>
      <rPr>
        <sz val="10"/>
        <rFont val="Albertus"/>
        <family val="2"/>
      </rPr>
      <t xml:space="preserve">            FEBBRAIO 2022</t>
    </r>
  </si>
  <si>
    <t>TASSI DI ASSENZA MESE DI MARZO 2022</t>
  </si>
  <si>
    <r>
      <t>GIORNI LAVORATIVI</t>
    </r>
    <r>
      <rPr>
        <sz val="10"/>
        <rFont val="Albertus"/>
        <family val="2"/>
      </rPr>
      <t xml:space="preserve">            MARZO 2022</t>
    </r>
  </si>
  <si>
    <t>TASSI DI ASSENZA MESE DI APRILE 2022</t>
  </si>
  <si>
    <r>
      <t>GIORNI LAVORATIVI</t>
    </r>
    <r>
      <rPr>
        <sz val="10"/>
        <rFont val="Albertus"/>
        <family val="2"/>
      </rPr>
      <t xml:space="preserve">            APRILE 2022</t>
    </r>
  </si>
  <si>
    <t>TASSI DI ASSENZA MESE DI MAGGIO 2022</t>
  </si>
  <si>
    <r>
      <t>GIORNI LAVORATIVI</t>
    </r>
    <r>
      <rPr>
        <sz val="10"/>
        <rFont val="Albertus"/>
        <family val="2"/>
      </rPr>
      <t xml:space="preserve">            MAGGIO 2022</t>
    </r>
  </si>
  <si>
    <t>TASSI DI ASSENZA MESE DI GIUGNO 2022</t>
  </si>
  <si>
    <r>
      <t>GIORNI LAVORATIVI</t>
    </r>
    <r>
      <rPr>
        <sz val="10"/>
        <rFont val="Albertus"/>
        <family val="2"/>
      </rPr>
      <t xml:space="preserve">            GIUGNO 2022</t>
    </r>
  </si>
  <si>
    <t>TASSI DI ASSENZA MESE DI LUGLIO 2022</t>
  </si>
  <si>
    <r>
      <t>GIORNI LAVORATIVI</t>
    </r>
    <r>
      <rPr>
        <sz val="10"/>
        <rFont val="Albertus"/>
        <family val="2"/>
      </rPr>
      <t xml:space="preserve">            LUGLIO 2022</t>
    </r>
  </si>
  <si>
    <t>TASSI DI ASSENZA MESE DI SETTEMBRE 2022</t>
  </si>
  <si>
    <r>
      <t>GIORNI LAVORATIVI</t>
    </r>
    <r>
      <rPr>
        <sz val="10"/>
        <rFont val="Albertus"/>
        <family val="2"/>
      </rPr>
      <t xml:space="preserve">           SETTEMBRE 2022</t>
    </r>
  </si>
  <si>
    <r>
      <t>GIORNI LAVORATIVI</t>
    </r>
    <r>
      <rPr>
        <sz val="10"/>
        <rFont val="Albertus"/>
        <family val="2"/>
      </rPr>
      <t xml:space="preserve">            SETTEMBRE 2022</t>
    </r>
  </si>
  <si>
    <r>
      <t>GIORNI LAVORATIVI</t>
    </r>
    <r>
      <rPr>
        <sz val="10"/>
        <rFont val="Albertus"/>
        <family val="2"/>
      </rPr>
      <t xml:space="preserve">            AGOSTO 2022</t>
    </r>
  </si>
  <si>
    <r>
      <t>GIORNI LAVORATIVI</t>
    </r>
    <r>
      <rPr>
        <sz val="10"/>
        <rFont val="Albertus"/>
        <family val="2"/>
      </rPr>
      <t xml:space="preserve">           AGOSTO 2022</t>
    </r>
  </si>
  <si>
    <t>TASSI DI ASSENZA MESE DI AGOSTO 2022</t>
  </si>
  <si>
    <t>TASSI DI ASSENZA MESE DI OTTOBRE 2022</t>
  </si>
  <si>
    <r>
      <t>GIORNI LAVORATIVI</t>
    </r>
    <r>
      <rPr>
        <sz val="10"/>
        <rFont val="Albertus"/>
        <family val="2"/>
      </rPr>
      <t xml:space="preserve">           OTTOBRE 2022</t>
    </r>
  </si>
  <si>
    <r>
      <t>GIORNI LAVORATIVI</t>
    </r>
    <r>
      <rPr>
        <sz val="10"/>
        <rFont val="Albertus"/>
        <family val="2"/>
      </rPr>
      <t xml:space="preserve">            OTTOBRE 2022</t>
    </r>
  </si>
  <si>
    <t>(*) -2 unità - in pensione dal 1° Novembre 2022</t>
  </si>
  <si>
    <r>
      <t>AREA 1</t>
    </r>
    <r>
      <rPr>
        <b/>
        <sz val="10"/>
        <color rgb="FF0000FF"/>
        <rFont val="Albertus"/>
        <family val="2"/>
      </rPr>
      <t xml:space="preserve"> (*)</t>
    </r>
  </si>
  <si>
    <t>TASSI DI ASSENZA MESE DI DICEMBRE 2022</t>
  </si>
  <si>
    <r>
      <t>GIORNI LAVORATIVI</t>
    </r>
    <r>
      <rPr>
        <sz val="10"/>
        <rFont val="Albertus"/>
        <family val="2"/>
      </rPr>
      <t xml:space="preserve">           DICEMBRE 2022</t>
    </r>
  </si>
  <si>
    <r>
      <t>GIORNI LAVORATIVI</t>
    </r>
    <r>
      <rPr>
        <sz val="10"/>
        <rFont val="Albertus"/>
        <family val="2"/>
      </rPr>
      <t xml:space="preserve">            DICEMBRE 2022</t>
    </r>
  </si>
  <si>
    <t>TASSI DI ASSENZA MESE DI NOVEMBRE 2022</t>
  </si>
  <si>
    <r>
      <t>GIORNI LAVORATIVI</t>
    </r>
    <r>
      <rPr>
        <sz val="10"/>
        <rFont val="Albertus"/>
        <family val="2"/>
      </rPr>
      <t xml:space="preserve">           NOVEMBRE 2022</t>
    </r>
  </si>
  <si>
    <r>
      <t>GIORNI LAVORATIVI</t>
    </r>
    <r>
      <rPr>
        <sz val="10"/>
        <rFont val="Albertus"/>
        <family val="2"/>
      </rPr>
      <t xml:space="preserve">            NOVEMBRE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</si>
</sst>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</font>
    <font>
      <sz val="10"/>
      <name val="Albertus"/>
      <family val="2"/>
    </font>
    <font>
      <sz val="9"/>
      <name val="Albertus"/>
      <family val="2"/>
    </font>
    <font>
      <b/>
      <sz val="10"/>
      <name val="Albertus"/>
      <family val="2"/>
    </font>
    <font>
      <sz val="10"/>
      <color theme="1"/>
      <name val="Albertus"/>
      <family val="2"/>
    </font>
    <font>
      <sz val="10"/>
      <color indexed="12"/>
      <name val="Arial"/>
      <family val="2"/>
    </font>
    <font>
      <b/>
      <sz val="12"/>
      <name val="Albertus"/>
      <family val="2"/>
    </font>
    <font>
      <i/>
      <sz val="10"/>
      <name val="Arial"/>
      <family val="2"/>
    </font>
    <font>
      <sz val="9"/>
      <color rgb="FF0000FF"/>
      <name val="Albertus"/>
      <family val="2"/>
    </font>
    <font>
      <sz val="10"/>
      <name val="Arial"/>
      <family val="2"/>
    </font>
    <font>
      <sz val="10"/>
      <color rgb="FF0000FF"/>
      <name val="Albertus"/>
      <family val="2"/>
    </font>
    <font>
      <b/>
      <sz val="10"/>
      <color rgb="FF0000FF"/>
      <name val="Albertus"/>
      <family val="2"/>
    </font>
    <font>
      <sz val="10"/>
      <color rgb="FF000099"/>
      <name val="Albertus"/>
      <family val="2"/>
    </font>
    <font>
      <sz val="10"/>
      <color rgb="FF000099"/>
      <name val="Arial"/>
      <family val="2"/>
    </font>
    <font>
      <b/>
      <sz val="10"/>
      <color theme="1"/>
      <name val="Albertus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Alignment="1">
      <alignment horizontal="center"/>
    </xf>
    <xf numFmtId="0" fontId="10" fillId="0" borderId="3" xfId="0" applyFont="1" applyFill="1" applyBorder="1"/>
    <xf numFmtId="0" fontId="13" fillId="0" borderId="0" xfId="0" applyFont="1"/>
    <xf numFmtId="0" fontId="3" fillId="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0" xfId="0" applyFont="1" applyFill="1" applyBorder="1"/>
    <xf numFmtId="0" fontId="6" fillId="0" borderId="0" xfId="0" applyFont="1"/>
    <xf numFmtId="0" fontId="11" fillId="3" borderId="1" xfId="0" applyFont="1" applyFill="1" applyBorder="1" applyAlignment="1">
      <alignment horizont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0</xdr:col>
      <xdr:colOff>1181100</xdr:colOff>
      <xdr:row>4</xdr:row>
      <xdr:rowOff>0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981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5"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42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43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20</v>
      </c>
      <c r="D7" s="8">
        <f>+B7*C7</f>
        <v>220</v>
      </c>
      <c r="E7" s="10">
        <f>+I7*L7/D7</f>
        <v>5.4545454545454543E-2</v>
      </c>
      <c r="F7" s="11">
        <f>+J7*L7/D7</f>
        <v>0.11818181818181818</v>
      </c>
      <c r="G7" s="11">
        <f>+K7*L7/D7</f>
        <v>0.82727272727272727</v>
      </c>
      <c r="I7" s="20">
        <f>4+I19</f>
        <v>12</v>
      </c>
      <c r="J7" s="12">
        <f>15+J19</f>
        <v>26</v>
      </c>
      <c r="K7" s="1">
        <f>+D7-J7-I7</f>
        <v>182</v>
      </c>
      <c r="L7" s="13">
        <v>1</v>
      </c>
    </row>
    <row r="8" spans="1:12" ht="16.5" customHeight="1">
      <c r="A8" s="7" t="s">
        <v>41</v>
      </c>
      <c r="B8" s="27">
        <f>32+3-1-2</f>
        <v>32</v>
      </c>
      <c r="C8" s="9" t="s">
        <v>11</v>
      </c>
      <c r="D8" s="8">
        <f>+B8*C7</f>
        <v>640</v>
      </c>
      <c r="E8" s="14">
        <f>+I8*L8/D8</f>
        <v>7.8125E-2</v>
      </c>
      <c r="F8" s="11">
        <f>+J8*L8/D8</f>
        <v>0.15468750000000001</v>
      </c>
      <c r="G8" s="11">
        <f>+K8*L8/D8</f>
        <v>0.76718750000000002</v>
      </c>
      <c r="I8" s="1">
        <f>44+I20</f>
        <v>50</v>
      </c>
      <c r="J8" s="12">
        <f>84+J20</f>
        <v>99</v>
      </c>
      <c r="K8" s="1">
        <f>+D8-J8-I8</f>
        <v>491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640</v>
      </c>
      <c r="E9" s="14">
        <f>+I9*L9/D9</f>
        <v>5.6250000000000001E-2</v>
      </c>
      <c r="F9" s="11">
        <f>+J9*L9/D9</f>
        <v>0.1796875</v>
      </c>
      <c r="G9" s="11">
        <f>+K9*L9/D9</f>
        <v>0.76406249999999998</v>
      </c>
      <c r="I9" s="1">
        <f>22+I21</f>
        <v>36</v>
      </c>
      <c r="J9" s="12">
        <f>92+J21</f>
        <v>115</v>
      </c>
      <c r="K9" s="1">
        <f>+D9-J9-I9</f>
        <v>489</v>
      </c>
      <c r="L9" s="13">
        <v>1</v>
      </c>
    </row>
    <row r="10" spans="1:12" ht="19.5" customHeight="1">
      <c r="A10" s="15" t="s">
        <v>13</v>
      </c>
      <c r="B10" s="16">
        <f>SUM(B7:B9)</f>
        <v>75</v>
      </c>
      <c r="C10" s="16"/>
      <c r="D10" s="16">
        <f>SUM(D7:D9)</f>
        <v>1500</v>
      </c>
      <c r="E10" s="17">
        <f>(+E9+E8+E7)/3</f>
        <v>6.2973484848484848E-2</v>
      </c>
      <c r="F10" s="17">
        <f>(+F9+F8+F7)/3</f>
        <v>0.15085227272727272</v>
      </c>
      <c r="G10" s="17">
        <f>(+G9+G8+G7)/3</f>
        <v>0.78617424242424239</v>
      </c>
      <c r="I10" s="1"/>
      <c r="J10" s="1"/>
      <c r="K10" s="1"/>
      <c r="L10" s="1"/>
    </row>
    <row r="11" spans="1:12" ht="18.75" customHeight="1">
      <c r="A11" s="21" t="s">
        <v>40</v>
      </c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44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20</v>
      </c>
      <c r="D19" s="8">
        <f>+B19*C19</f>
        <v>60</v>
      </c>
      <c r="E19" s="10">
        <f>+I19*L19/D19</f>
        <v>0.13333333333333333</v>
      </c>
      <c r="F19" s="11">
        <f>+J19*L19/D19</f>
        <v>0.18333333333333332</v>
      </c>
      <c r="G19" s="11">
        <f>+K19*L19/D19</f>
        <v>0.68333333333333335</v>
      </c>
      <c r="I19" s="1">
        <v>8</v>
      </c>
      <c r="J19" s="12">
        <v>11</v>
      </c>
      <c r="K19" s="1">
        <f>+D19-J19-I19</f>
        <v>41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60</v>
      </c>
      <c r="E20" s="11">
        <f>+I20*L20/D20</f>
        <v>0.1</v>
      </c>
      <c r="F20" s="11">
        <f>+J20*L20/D20</f>
        <v>0.25</v>
      </c>
      <c r="G20" s="11">
        <f>+K20*L20/D20</f>
        <v>0.65</v>
      </c>
      <c r="I20" s="1">
        <v>6</v>
      </c>
      <c r="J20" s="12">
        <v>15</v>
      </c>
      <c r="K20" s="1">
        <f>+D20-J20-I20</f>
        <v>39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120</v>
      </c>
      <c r="E21" s="11">
        <f>+I21*L21/D21</f>
        <v>0.11666666666666667</v>
      </c>
      <c r="F21" s="11">
        <f>+J21*L21/D21</f>
        <v>0.19166666666666668</v>
      </c>
      <c r="G21" s="11">
        <f>+K21*L21/D21</f>
        <v>0.69166666666666665</v>
      </c>
      <c r="I21" s="1">
        <v>14</v>
      </c>
      <c r="J21" s="12">
        <v>23</v>
      </c>
      <c r="K21" s="1">
        <f>+D21-J21-I21</f>
        <v>83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240</v>
      </c>
      <c r="E22" s="17">
        <f>(+E21+E20+E19)/3</f>
        <v>0.11666666666666665</v>
      </c>
      <c r="F22" s="17">
        <f>(+F21+F20+F19)/3</f>
        <v>0.20833333333333334</v>
      </c>
      <c r="G22" s="17">
        <f>(+G21+G20+G19)/3</f>
        <v>0.67500000000000016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21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22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23</v>
      </c>
      <c r="D7" s="8">
        <f>+B7*C7</f>
        <v>253</v>
      </c>
      <c r="E7" s="10">
        <f>+I7*L7/D7</f>
        <v>5.9288537549407112E-2</v>
      </c>
      <c r="F7" s="11">
        <f>+J7*L7/D7</f>
        <v>6.3241106719367585E-2</v>
      </c>
      <c r="G7" s="11">
        <f>+K7*L7/D7</f>
        <v>0.87747035573122534</v>
      </c>
      <c r="I7" s="20">
        <f>10+I19</f>
        <v>15</v>
      </c>
      <c r="J7" s="12">
        <f>9+J19</f>
        <v>16</v>
      </c>
      <c r="K7" s="1">
        <f>+D7-J7-I7</f>
        <v>222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782</v>
      </c>
      <c r="E8" s="14">
        <f>+I8*L8/D8</f>
        <v>5.2429667519181586E-2</v>
      </c>
      <c r="F8" s="11">
        <f>+J8*L8/D8</f>
        <v>3.4526854219948847E-2</v>
      </c>
      <c r="G8" s="11">
        <f>+K8*L8/D8</f>
        <v>0.91304347826086951</v>
      </c>
      <c r="I8" s="1">
        <f>39+I20</f>
        <v>41</v>
      </c>
      <c r="J8" s="12">
        <f>23+J20</f>
        <v>27</v>
      </c>
      <c r="K8" s="1">
        <f>+D8-J8-I8</f>
        <v>714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736</v>
      </c>
      <c r="E9" s="14">
        <f>+I9*L9/D9</f>
        <v>6.9293478260869568E-2</v>
      </c>
      <c r="F9" s="11">
        <f>+J9*L9/D9</f>
        <v>5.5706521739130432E-2</v>
      </c>
      <c r="G9" s="11">
        <f>+K9*L9/D9</f>
        <v>0.875</v>
      </c>
      <c r="I9" s="1">
        <f>39+I21</f>
        <v>51</v>
      </c>
      <c r="J9" s="12">
        <f>25+J21</f>
        <v>41</v>
      </c>
      <c r="K9" s="1">
        <f>+D9-J9-I9</f>
        <v>644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1771</v>
      </c>
      <c r="E10" s="17">
        <f>(+E9+E8+E7)/3</f>
        <v>6.0337227776486091E-2</v>
      </c>
      <c r="F10" s="17">
        <f>(+F9+F8+F7)/3</f>
        <v>5.1158160892815628E-2</v>
      </c>
      <c r="G10" s="17">
        <f>(+G9+G8+G7)/3</f>
        <v>0.88850461133069825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22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23</v>
      </c>
      <c r="D19" s="8">
        <f>+B19*C19</f>
        <v>69</v>
      </c>
      <c r="E19" s="10">
        <f>+I19*L19/D19</f>
        <v>7.2463768115942032E-2</v>
      </c>
      <c r="F19" s="11">
        <f>+J19*L19/D19</f>
        <v>0.10144927536231885</v>
      </c>
      <c r="G19" s="11">
        <f>+K19*L19/D19</f>
        <v>0.82608695652173914</v>
      </c>
      <c r="I19" s="1">
        <v>5</v>
      </c>
      <c r="J19" s="12">
        <v>7</v>
      </c>
      <c r="K19" s="1">
        <f>+D19-J19-I19</f>
        <v>57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69</v>
      </c>
      <c r="E20" s="11">
        <f>+I20*L20/D20</f>
        <v>2.8985507246376812E-2</v>
      </c>
      <c r="F20" s="11">
        <f>+J20*L20/D20</f>
        <v>5.7971014492753624E-2</v>
      </c>
      <c r="G20" s="11">
        <f>+K20*L20/D20</f>
        <v>0.91304347826086951</v>
      </c>
      <c r="I20" s="1">
        <v>2</v>
      </c>
      <c r="J20" s="12">
        <v>4</v>
      </c>
      <c r="K20" s="1">
        <f>+D20-J20-I20</f>
        <v>63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138</v>
      </c>
      <c r="E21" s="11">
        <f>+I21*L21/D21</f>
        <v>8.6956521739130432E-2</v>
      </c>
      <c r="F21" s="11">
        <f>+J21*L21/D21</f>
        <v>0.11594202898550725</v>
      </c>
      <c r="G21" s="11">
        <f>+K21*L21/D21</f>
        <v>0.79710144927536231</v>
      </c>
      <c r="I21" s="1">
        <v>12</v>
      </c>
      <c r="J21" s="12">
        <v>16</v>
      </c>
      <c r="K21" s="1">
        <f>+D21-J21-I21</f>
        <v>110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276</v>
      </c>
      <c r="E22" s="17">
        <f>(+E21+E20+E19)/3</f>
        <v>6.280193236714976E-2</v>
      </c>
      <c r="F22" s="17">
        <f>(+F21+F20+F19)/3</f>
        <v>9.1787439613526575E-2</v>
      </c>
      <c r="G22" s="17">
        <f>(+G21+G20+G19)/3</f>
        <v>0.84541062801932376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19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20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20</v>
      </c>
      <c r="D7" s="8">
        <f>+B7*C7</f>
        <v>220</v>
      </c>
      <c r="E7" s="10">
        <f>+I7*L7/D7</f>
        <v>3.1818181818181815E-2</v>
      </c>
      <c r="F7" s="11">
        <f>+J7*L7/D7</f>
        <v>9.0909090909090912E-2</v>
      </c>
      <c r="G7" s="11">
        <f>+K7*L7/D7</f>
        <v>0.87727272727272732</v>
      </c>
      <c r="I7" s="20">
        <f>2+I19</f>
        <v>7</v>
      </c>
      <c r="J7" s="12">
        <f>18+J19</f>
        <v>20</v>
      </c>
      <c r="K7" s="1">
        <f>+D7-J7-I7</f>
        <v>193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680</v>
      </c>
      <c r="E8" s="14">
        <f>+I8*L8/D8</f>
        <v>0.05</v>
      </c>
      <c r="F8" s="11">
        <f>+J8*L8/D8</f>
        <v>3.6764705882352942E-2</v>
      </c>
      <c r="G8" s="11">
        <f>+K8*L8/D8</f>
        <v>0.91323529411764703</v>
      </c>
      <c r="I8" s="1">
        <f>26+I20</f>
        <v>34</v>
      </c>
      <c r="J8" s="12">
        <f>23+J20</f>
        <v>25</v>
      </c>
      <c r="K8" s="1">
        <f>+D8-J8-I8</f>
        <v>621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640</v>
      </c>
      <c r="E9" s="14">
        <f>+I9*L9/D9</f>
        <v>8.9062500000000003E-2</v>
      </c>
      <c r="F9" s="11">
        <f>+J9*L9/D9</f>
        <v>0.05</v>
      </c>
      <c r="G9" s="11">
        <f>+K9*L9/D9</f>
        <v>0.86093750000000002</v>
      </c>
      <c r="I9" s="1">
        <f>42+I21</f>
        <v>57</v>
      </c>
      <c r="J9" s="12">
        <f>25+J21</f>
        <v>32</v>
      </c>
      <c r="K9" s="1">
        <f>+D9-J9-I9</f>
        <v>551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1540</v>
      </c>
      <c r="E10" s="17">
        <f>(+E9+E8+E7)/3</f>
        <v>5.696022727272728E-2</v>
      </c>
      <c r="F10" s="17">
        <f>(+F9+F8+F7)/3</f>
        <v>5.9224598930481286E-2</v>
      </c>
      <c r="G10" s="17">
        <f>(+G9+G8+G7)/3</f>
        <v>0.88381517379679142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20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20</v>
      </c>
      <c r="D19" s="8">
        <f>+B19*C19</f>
        <v>60</v>
      </c>
      <c r="E19" s="10">
        <f>+I19*L19/D19</f>
        <v>8.3333333333333329E-2</v>
      </c>
      <c r="F19" s="11">
        <f>+J19*L19/D19</f>
        <v>3.3333333333333333E-2</v>
      </c>
      <c r="G19" s="11">
        <f>+K19*L19/D19</f>
        <v>0.8833333333333333</v>
      </c>
      <c r="I19" s="1">
        <v>5</v>
      </c>
      <c r="J19" s="12">
        <v>2</v>
      </c>
      <c r="K19" s="1">
        <f>+D19-J19-I19</f>
        <v>53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60</v>
      </c>
      <c r="E20" s="11">
        <f>+I20*L20/D20</f>
        <v>0.13333333333333333</v>
      </c>
      <c r="F20" s="11">
        <f>+J20*L20/D20</f>
        <v>3.3333333333333333E-2</v>
      </c>
      <c r="G20" s="11">
        <f>+K20*L20/D20</f>
        <v>0.83333333333333337</v>
      </c>
      <c r="I20" s="1">
        <v>8</v>
      </c>
      <c r="J20" s="12">
        <v>2</v>
      </c>
      <c r="K20" s="1">
        <f>+D20-J20-I20</f>
        <v>50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120</v>
      </c>
      <c r="E21" s="11">
        <f>+I21*L21/D21</f>
        <v>0.125</v>
      </c>
      <c r="F21" s="11">
        <f>+J21*L21/D21</f>
        <v>5.8333333333333334E-2</v>
      </c>
      <c r="G21" s="11">
        <f>+K21*L21/D21</f>
        <v>0.81666666666666665</v>
      </c>
      <c r="I21" s="1">
        <v>15</v>
      </c>
      <c r="J21" s="12">
        <v>7</v>
      </c>
      <c r="K21" s="1">
        <f>+D21-J21-I21</f>
        <v>98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240</v>
      </c>
      <c r="E22" s="17">
        <f>(+E21+E20+E19)/3</f>
        <v>0.11388888888888887</v>
      </c>
      <c r="F22" s="17">
        <f>(+F21+F20+F19)/3</f>
        <v>4.1666666666666664E-2</v>
      </c>
      <c r="G22" s="17">
        <f>(+G21+G20+G19)/3</f>
        <v>0.84444444444444444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3" sqref="C3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17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18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20</v>
      </c>
      <c r="D7" s="8">
        <f>+B7*C7</f>
        <v>220</v>
      </c>
      <c r="E7" s="10">
        <f>+I7*L7/D7</f>
        <v>0.13636363636363635</v>
      </c>
      <c r="F7" s="11">
        <f>+J7*L7/D7</f>
        <v>8.1818181818181818E-2</v>
      </c>
      <c r="G7" s="11">
        <f>+K7*L7/D7</f>
        <v>0.78181818181818186</v>
      </c>
      <c r="I7" s="20">
        <f>14+I19</f>
        <v>30</v>
      </c>
      <c r="J7" s="12">
        <f>16+J19</f>
        <v>18</v>
      </c>
      <c r="K7" s="1">
        <f>+D7-J7-I7</f>
        <v>172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680</v>
      </c>
      <c r="E8" s="14">
        <f>+I8*L8/D8</f>
        <v>6.0294117647058824E-2</v>
      </c>
      <c r="F8" s="11">
        <f>+J8*L8/D8</f>
        <v>8.8235294117647065E-2</v>
      </c>
      <c r="G8" s="11">
        <f>+K8*L8/D8</f>
        <v>0.85147058823529409</v>
      </c>
      <c r="I8" s="1">
        <f>31+I20</f>
        <v>41</v>
      </c>
      <c r="J8" s="12">
        <f>51+J20</f>
        <v>60</v>
      </c>
      <c r="K8" s="1">
        <f>+D8-J8-I8</f>
        <v>579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640</v>
      </c>
      <c r="E9" s="14">
        <f>+I9*L9/D9</f>
        <v>7.4999999999999997E-2</v>
      </c>
      <c r="F9" s="11">
        <f>+J9*L9/D9</f>
        <v>5.6250000000000001E-2</v>
      </c>
      <c r="G9" s="11">
        <f>+K9*L9/D9</f>
        <v>0.86875000000000002</v>
      </c>
      <c r="I9" s="1">
        <f>28+I21</f>
        <v>48</v>
      </c>
      <c r="J9" s="12">
        <f>27+J21</f>
        <v>36</v>
      </c>
      <c r="K9" s="1">
        <f>+D9-J9-I9</f>
        <v>556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1540</v>
      </c>
      <c r="E10" s="17">
        <f>(+E9+E8+E7)/3</f>
        <v>9.0552584670231709E-2</v>
      </c>
      <c r="F10" s="17">
        <f>(+F9+F8+F7)/3</f>
        <v>7.543449197860963E-2</v>
      </c>
      <c r="G10" s="17">
        <f>(+G9+G8+G7)/3</f>
        <v>0.83401292335115862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18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20</v>
      </c>
      <c r="D19" s="8">
        <f>+B19*C19</f>
        <v>60</v>
      </c>
      <c r="E19" s="10">
        <f>+I19*L19/D19</f>
        <v>0.26666666666666666</v>
      </c>
      <c r="F19" s="11">
        <f>+J19*L19/D19</f>
        <v>3.3333333333333333E-2</v>
      </c>
      <c r="G19" s="11">
        <f>+K19*L19/D19</f>
        <v>0.7</v>
      </c>
      <c r="I19" s="1">
        <v>16</v>
      </c>
      <c r="J19" s="12">
        <v>2</v>
      </c>
      <c r="K19" s="1">
        <f>+D19-J19-I19</f>
        <v>42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60</v>
      </c>
      <c r="E20" s="11">
        <f>+I20*L20/D20</f>
        <v>0.16666666666666666</v>
      </c>
      <c r="F20" s="11">
        <f>+J20*L20/D20</f>
        <v>0.15</v>
      </c>
      <c r="G20" s="11">
        <f>+K20*L20/D20</f>
        <v>0.68333333333333335</v>
      </c>
      <c r="I20" s="1">
        <v>10</v>
      </c>
      <c r="J20" s="12">
        <v>9</v>
      </c>
      <c r="K20" s="1">
        <f>+D20-J20-I20</f>
        <v>41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120</v>
      </c>
      <c r="E21" s="11">
        <f>+I21*L21/D21</f>
        <v>0.16666666666666666</v>
      </c>
      <c r="F21" s="11">
        <f>+J21*L21/D21</f>
        <v>7.4999999999999997E-2</v>
      </c>
      <c r="G21" s="11">
        <f>+K21*L21/D21</f>
        <v>0.7583333333333333</v>
      </c>
      <c r="I21" s="1">
        <v>20</v>
      </c>
      <c r="J21" s="12">
        <v>9</v>
      </c>
      <c r="K21" s="1">
        <f>+D21-J21-I21</f>
        <v>91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240</v>
      </c>
      <c r="E22" s="17">
        <f>(+E21+E20+E19)/3</f>
        <v>0.19999999999999998</v>
      </c>
      <c r="F22" s="17">
        <f>(+F21+F20+F19)/3</f>
        <v>8.6111111111111097E-2</v>
      </c>
      <c r="G22" s="17">
        <f>(+G21+G20+G19)/3</f>
        <v>0.71388888888888891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45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46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21</v>
      </c>
      <c r="D7" s="8">
        <f>+B7*C7</f>
        <v>231</v>
      </c>
      <c r="E7" s="10">
        <f>+I7*L7/D7</f>
        <v>5.1948051948051951E-2</v>
      </c>
      <c r="F7" s="11">
        <f>+J7*L7/D7</f>
        <v>0.1038961038961039</v>
      </c>
      <c r="G7" s="11">
        <f>+K7*L7/D7</f>
        <v>0.8441558441558441</v>
      </c>
      <c r="I7" s="20">
        <f>6+I19</f>
        <v>12</v>
      </c>
      <c r="J7" s="12">
        <f>9+J19</f>
        <v>24</v>
      </c>
      <c r="K7" s="1">
        <f>+D7-J7-I7</f>
        <v>195</v>
      </c>
      <c r="L7" s="13">
        <v>1</v>
      </c>
    </row>
    <row r="8" spans="1:12" ht="16.5" customHeight="1">
      <c r="A8" s="7" t="s">
        <v>41</v>
      </c>
      <c r="B8" s="27">
        <f>32+3-1-2</f>
        <v>32</v>
      </c>
      <c r="C8" s="9" t="s">
        <v>11</v>
      </c>
      <c r="D8" s="8">
        <f>+B8*C7</f>
        <v>672</v>
      </c>
      <c r="E8" s="14">
        <f>+I8*L8/D8</f>
        <v>7.7380952380952384E-2</v>
      </c>
      <c r="F8" s="11">
        <f>+J8*L8/D8</f>
        <v>8.6309523809523808E-2</v>
      </c>
      <c r="G8" s="11">
        <f>+K8*L8/D8</f>
        <v>0.83630952380952384</v>
      </c>
      <c r="I8" s="1">
        <f>41+I20</f>
        <v>52</v>
      </c>
      <c r="J8" s="12">
        <f>44+J20</f>
        <v>58</v>
      </c>
      <c r="K8" s="1">
        <f>+D8-J8-I8</f>
        <v>562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672</v>
      </c>
      <c r="E9" s="14">
        <f>+I9*L9/D9</f>
        <v>6.5476190476190479E-2</v>
      </c>
      <c r="F9" s="11">
        <f>+J9*L9/D9</f>
        <v>5.8035714285714288E-2</v>
      </c>
      <c r="G9" s="11">
        <f>+K9*L9/D9</f>
        <v>0.87648809523809523</v>
      </c>
      <c r="I9" s="1">
        <f>27+I21</f>
        <v>44</v>
      </c>
      <c r="J9" s="12">
        <f>33+J21</f>
        <v>39</v>
      </c>
      <c r="K9" s="1">
        <f>+D9-J9-I9</f>
        <v>589</v>
      </c>
      <c r="L9" s="13">
        <v>1</v>
      </c>
    </row>
    <row r="10" spans="1:12" ht="19.5" customHeight="1">
      <c r="A10" s="15" t="s">
        <v>13</v>
      </c>
      <c r="B10" s="16">
        <f>SUM(B7:B9)</f>
        <v>75</v>
      </c>
      <c r="C10" s="16"/>
      <c r="D10" s="16">
        <f>SUM(D7:D9)</f>
        <v>1575</v>
      </c>
      <c r="E10" s="17">
        <f>(+E9+E8+E7)/3</f>
        <v>6.4935064935064943E-2</v>
      </c>
      <c r="F10" s="17">
        <f>(+F9+F8+F7)/3</f>
        <v>8.2747113997114E-2</v>
      </c>
      <c r="G10" s="17">
        <f>(+G9+G8+G7)/3</f>
        <v>0.85231782106782106</v>
      </c>
      <c r="I10" s="1"/>
      <c r="J10" s="1"/>
      <c r="K10" s="1"/>
      <c r="L10" s="1"/>
    </row>
    <row r="11" spans="1:12" ht="18.75" customHeight="1">
      <c r="A11" s="21" t="s">
        <v>40</v>
      </c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47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21</v>
      </c>
      <c r="D19" s="8">
        <f>+B19*C19</f>
        <v>63</v>
      </c>
      <c r="E19" s="10">
        <f>+I19*L19/D19</f>
        <v>9.5238095238095233E-2</v>
      </c>
      <c r="F19" s="11">
        <f>+J19*L19/D19</f>
        <v>0.23809523809523808</v>
      </c>
      <c r="G19" s="11">
        <f>+K19*L19/D19</f>
        <v>0.66666666666666663</v>
      </c>
      <c r="I19" s="1">
        <v>6</v>
      </c>
      <c r="J19" s="12">
        <v>15</v>
      </c>
      <c r="K19" s="1">
        <f>+D19-J19-I19</f>
        <v>42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0.17460317460317459</v>
      </c>
      <c r="F20" s="11">
        <f>+J20*L20/D20</f>
        <v>0.22222222222222221</v>
      </c>
      <c r="G20" s="11">
        <f>+K20*L20/D20</f>
        <v>0.60317460317460314</v>
      </c>
      <c r="I20" s="1">
        <v>11</v>
      </c>
      <c r="J20" s="12">
        <v>14</v>
      </c>
      <c r="K20" s="1">
        <f>+D20-J20-I20</f>
        <v>38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126</v>
      </c>
      <c r="E21" s="11">
        <f>+I21*L21/D21</f>
        <v>0.13492063492063491</v>
      </c>
      <c r="F21" s="11">
        <f>+J21*L21/D21</f>
        <v>4.7619047619047616E-2</v>
      </c>
      <c r="G21" s="11">
        <f>+K21*L21/D21</f>
        <v>0.81746031746031744</v>
      </c>
      <c r="I21" s="1">
        <v>17</v>
      </c>
      <c r="J21" s="12">
        <v>6</v>
      </c>
      <c r="K21" s="1">
        <f>+D21-J21-I21</f>
        <v>103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252</v>
      </c>
      <c r="E22" s="17">
        <f>(+E21+E20+E19)/3</f>
        <v>0.13492063492063491</v>
      </c>
      <c r="F22" s="17">
        <f>(+F21+F20+F19)/3</f>
        <v>0.1693121693121693</v>
      </c>
      <c r="G22" s="17">
        <f>(+G21+G20+G19)/3</f>
        <v>0.6957671957671957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20" sqref="A2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37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38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21</v>
      </c>
      <c r="D7" s="8">
        <f>+B7*C7</f>
        <v>231</v>
      </c>
      <c r="E7" s="10">
        <f>+I7*L7/D7</f>
        <v>3.0303030303030304E-2</v>
      </c>
      <c r="F7" s="11">
        <f>+J7*L7/D7</f>
        <v>9.9567099567099568E-2</v>
      </c>
      <c r="G7" s="11">
        <f>+K7*L7/D7</f>
        <v>0.87012987012987009</v>
      </c>
      <c r="I7" s="20">
        <f>3+I19</f>
        <v>7</v>
      </c>
      <c r="J7" s="12">
        <f>22+J19</f>
        <v>23</v>
      </c>
      <c r="K7" s="1">
        <f>+D7-J7-I7</f>
        <v>201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714</v>
      </c>
      <c r="E8" s="14">
        <f>+I8*L8/D8</f>
        <v>0.10364145658263306</v>
      </c>
      <c r="F8" s="11">
        <f>+J8*L8/D8</f>
        <v>0.11624649859943978</v>
      </c>
      <c r="G8" s="11">
        <f>+K8*L8/D8</f>
        <v>0.78011204481792717</v>
      </c>
      <c r="I8" s="1">
        <f>48+I20</f>
        <v>74</v>
      </c>
      <c r="J8" s="12">
        <f>61+J20</f>
        <v>83</v>
      </c>
      <c r="K8" s="1">
        <f>+D8-J8-I8</f>
        <v>557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672</v>
      </c>
      <c r="E9" s="14">
        <f>+I9*L9/D9</f>
        <v>6.6964285714285712E-2</v>
      </c>
      <c r="F9" s="11">
        <f>+J9*L9/D9</f>
        <v>5.9523809523809521E-2</v>
      </c>
      <c r="G9" s="11">
        <f>+K9*L9/D9</f>
        <v>0.87351190476190477</v>
      </c>
      <c r="I9" s="1">
        <f>29+I21</f>
        <v>45</v>
      </c>
      <c r="J9" s="12">
        <f>30+J21</f>
        <v>40</v>
      </c>
      <c r="K9" s="1">
        <f>+D9-J9-I9</f>
        <v>587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1617</v>
      </c>
      <c r="E10" s="17">
        <f>(+E9+E8+E7)/3</f>
        <v>6.6969590866649692E-2</v>
      </c>
      <c r="F10" s="17">
        <f>(+F9+F8+F7)/3</f>
        <v>9.1779135896782951E-2</v>
      </c>
      <c r="G10" s="17">
        <f>(+G9+G8+G7)/3</f>
        <v>0.84125127323656734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39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21</v>
      </c>
      <c r="D19" s="8">
        <f>+B19*C19</f>
        <v>63</v>
      </c>
      <c r="E19" s="10">
        <f>+I19*L19/D19</f>
        <v>6.3492063492063489E-2</v>
      </c>
      <c r="F19" s="11">
        <f>+J19*L19/D19</f>
        <v>1.5873015873015872E-2</v>
      </c>
      <c r="G19" s="11">
        <f>+K19*L19/D19</f>
        <v>0.92063492063492058</v>
      </c>
      <c r="I19" s="1">
        <v>4</v>
      </c>
      <c r="J19" s="12">
        <v>1</v>
      </c>
      <c r="K19" s="1">
        <f>+D19-J19-I19</f>
        <v>58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0.41269841269841268</v>
      </c>
      <c r="F20" s="11">
        <f>+J20*L20/D20</f>
        <v>0.34920634920634919</v>
      </c>
      <c r="G20" s="11">
        <f>+K20*L20/D20</f>
        <v>0.23809523809523808</v>
      </c>
      <c r="I20" s="1">
        <v>26</v>
      </c>
      <c r="J20" s="12">
        <v>22</v>
      </c>
      <c r="K20" s="1">
        <f>+D20-J20-I20</f>
        <v>15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126</v>
      </c>
      <c r="E21" s="11">
        <f>+I21*L21/D21</f>
        <v>0.12698412698412698</v>
      </c>
      <c r="F21" s="11">
        <f>+J21*L21/D21</f>
        <v>7.9365079365079361E-2</v>
      </c>
      <c r="G21" s="11">
        <f>+K21*L21/D21</f>
        <v>0.79365079365079361</v>
      </c>
      <c r="I21" s="1">
        <v>16</v>
      </c>
      <c r="J21" s="12">
        <v>10</v>
      </c>
      <c r="K21" s="1">
        <f>+D21-J21-I21</f>
        <v>100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252</v>
      </c>
      <c r="E22" s="17">
        <f>(+E21+E20+E19)/3</f>
        <v>0.20105820105820105</v>
      </c>
      <c r="F22" s="17">
        <f>(+F21+F20+F19)/3</f>
        <v>0.14814814814814814</v>
      </c>
      <c r="G22" s="17">
        <f>(+G21+G20+G19)/3</f>
        <v>0.6507936507936507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7" workbookViewId="0">
      <selection activeCell="C32" sqref="C32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31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32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22</v>
      </c>
      <c r="D7" s="8">
        <f>+B7*C7</f>
        <v>242</v>
      </c>
      <c r="E7" s="10">
        <f>+I7*L7/D7</f>
        <v>2.4793388429752067E-2</v>
      </c>
      <c r="F7" s="11">
        <f>+J7*L7/D7</f>
        <v>0.10743801652892562</v>
      </c>
      <c r="G7" s="11">
        <f>+K7*L7/D7</f>
        <v>0.86776859504132231</v>
      </c>
      <c r="I7" s="20">
        <f>2+I19</f>
        <v>6</v>
      </c>
      <c r="J7" s="12">
        <f>18+J19</f>
        <v>26</v>
      </c>
      <c r="K7" s="1">
        <f>+D7-J7-I7</f>
        <v>210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748</v>
      </c>
      <c r="E8" s="14">
        <f>+I8*L8/D8</f>
        <v>7.8877005347593579E-2</v>
      </c>
      <c r="F8" s="11">
        <f>+J8*L8/D8</f>
        <v>0.20588235294117646</v>
      </c>
      <c r="G8" s="11">
        <f>+K8*L8/D8</f>
        <v>0.71524064171122992</v>
      </c>
      <c r="I8" s="1">
        <f>46+I20</f>
        <v>59</v>
      </c>
      <c r="J8" s="12">
        <f>136+J20</f>
        <v>154</v>
      </c>
      <c r="K8" s="1">
        <f>+D8-J8-I8</f>
        <v>535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704</v>
      </c>
      <c r="E9" s="14">
        <f>+I9*L9/D9</f>
        <v>6.1079545454545456E-2</v>
      </c>
      <c r="F9" s="11">
        <f>+J9*L9/D9</f>
        <v>0.24147727272727273</v>
      </c>
      <c r="G9" s="11">
        <f>+K9*L9/D9</f>
        <v>0.69744318181818177</v>
      </c>
      <c r="I9" s="1">
        <f>27+I21</f>
        <v>43</v>
      </c>
      <c r="J9" s="12">
        <f>144+J21</f>
        <v>170</v>
      </c>
      <c r="K9" s="1">
        <f>+D9-J9-I9</f>
        <v>491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1694</v>
      </c>
      <c r="E10" s="17">
        <f>(+E9+E8+E7)/3</f>
        <v>5.491664641063037E-2</v>
      </c>
      <c r="F10" s="17">
        <f>(+F9+F8+F7)/3</f>
        <v>0.18493254739912493</v>
      </c>
      <c r="G10" s="17">
        <f>(+G9+G8+G7)/3</f>
        <v>0.76015080619024467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33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22</v>
      </c>
      <c r="D19" s="8">
        <f>+B19*C19</f>
        <v>66</v>
      </c>
      <c r="E19" s="10">
        <f>+I19*L19/D19</f>
        <v>6.0606060606060608E-2</v>
      </c>
      <c r="F19" s="11">
        <f>+J19*L19/D19</f>
        <v>0.12121212121212122</v>
      </c>
      <c r="G19" s="11">
        <f>+K19*L19/D19</f>
        <v>0.81818181818181823</v>
      </c>
      <c r="I19" s="1">
        <v>4</v>
      </c>
      <c r="J19" s="12">
        <v>8</v>
      </c>
      <c r="K19" s="1">
        <f>+D19-J19-I19</f>
        <v>54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66</v>
      </c>
      <c r="E20" s="11">
        <f>+I20*L20/D20</f>
        <v>0.19696969696969696</v>
      </c>
      <c r="F20" s="11">
        <f>+J20*L20/D20</f>
        <v>0.27272727272727271</v>
      </c>
      <c r="G20" s="11">
        <f>+K20*L20/D20</f>
        <v>0.53030303030303028</v>
      </c>
      <c r="I20" s="1">
        <v>13</v>
      </c>
      <c r="J20" s="12">
        <v>18</v>
      </c>
      <c r="K20" s="1">
        <f>+D20-J20-I20</f>
        <v>35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132</v>
      </c>
      <c r="E21" s="11">
        <f>+I21*L21/D21</f>
        <v>0.12121212121212122</v>
      </c>
      <c r="F21" s="11">
        <f>+J21*L21/D21</f>
        <v>0.19696969696969696</v>
      </c>
      <c r="G21" s="11">
        <f>+K21*L21/D21</f>
        <v>0.68181818181818177</v>
      </c>
      <c r="I21" s="1">
        <v>16</v>
      </c>
      <c r="J21" s="12">
        <v>26</v>
      </c>
      <c r="K21" s="1">
        <f>+D21-J21-I21</f>
        <v>90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264</v>
      </c>
      <c r="E22" s="17">
        <f>(+E21+E20+E19)/3</f>
        <v>0.12626262626262627</v>
      </c>
      <c r="F22" s="17">
        <f>(+F21+F20+F19)/3</f>
        <v>0.19696969696969693</v>
      </c>
      <c r="G22" s="17">
        <f>(+G21+G20+G19)/3</f>
        <v>0.6767676767676768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7"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36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35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22</v>
      </c>
      <c r="D7" s="8">
        <f>+B7*C7</f>
        <v>242</v>
      </c>
      <c r="E7" s="10">
        <f>+I7*L7/D7</f>
        <v>7.43801652892562E-2</v>
      </c>
      <c r="F7" s="11">
        <f>+J7*L7/D7</f>
        <v>0.38429752066115702</v>
      </c>
      <c r="G7" s="11">
        <f>+K7*L7/D7</f>
        <v>0.54132231404958675</v>
      </c>
      <c r="I7" s="20">
        <f>13+I19</f>
        <v>18</v>
      </c>
      <c r="J7" s="12">
        <f>76+J19</f>
        <v>93</v>
      </c>
      <c r="K7" s="1">
        <f>+D7-J7-I7</f>
        <v>131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748</v>
      </c>
      <c r="E8" s="14">
        <f>+I8*L8/D8</f>
        <v>5.6149732620320858E-2</v>
      </c>
      <c r="F8" s="11">
        <f>+J8*L8/D8</f>
        <v>0.41844919786096257</v>
      </c>
      <c r="G8" s="11">
        <f>+K8*L8/D8</f>
        <v>0.52540106951871657</v>
      </c>
      <c r="I8" s="1">
        <f>41+I20</f>
        <v>42</v>
      </c>
      <c r="J8" s="12">
        <f>301+J20</f>
        <v>313</v>
      </c>
      <c r="K8" s="1">
        <f>+D8-J8-I8</f>
        <v>393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704</v>
      </c>
      <c r="E9" s="14">
        <f>+I9*L9/D9</f>
        <v>4.6875E-2</v>
      </c>
      <c r="F9" s="11">
        <f>+J9*L9/D9</f>
        <v>0.43892045454545453</v>
      </c>
      <c r="G9" s="11">
        <f>+K9*L9/D9</f>
        <v>0.51420454545454541</v>
      </c>
      <c r="I9" s="1">
        <f>22+I21</f>
        <v>33</v>
      </c>
      <c r="J9" s="12">
        <f>285+J21</f>
        <v>309</v>
      </c>
      <c r="K9" s="1">
        <f>+D9-J9-I9</f>
        <v>362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1694</v>
      </c>
      <c r="E10" s="17">
        <f>(+E9+E8+E7)/3</f>
        <v>5.9134965969859017E-2</v>
      </c>
      <c r="F10" s="17">
        <f>(+F9+F8+F7)/3</f>
        <v>0.41388905768919138</v>
      </c>
      <c r="G10" s="17">
        <f>(+G9+G8+G7)/3</f>
        <v>0.52697597634094961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34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22</v>
      </c>
      <c r="D19" s="8">
        <f>+B19*C19</f>
        <v>66</v>
      </c>
      <c r="E19" s="10">
        <f>+I19*L19/D19</f>
        <v>7.575757575757576E-2</v>
      </c>
      <c r="F19" s="11">
        <f>+J19*L19/D19</f>
        <v>0.25757575757575757</v>
      </c>
      <c r="G19" s="11">
        <f>+K19*L19/D19</f>
        <v>0.66666666666666663</v>
      </c>
      <c r="I19" s="1">
        <v>5</v>
      </c>
      <c r="J19" s="12">
        <v>17</v>
      </c>
      <c r="K19" s="1">
        <f>+D19-J19-I19</f>
        <v>44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66</v>
      </c>
      <c r="E20" s="11">
        <f>+I20*L20/D20</f>
        <v>1.5151515151515152E-2</v>
      </c>
      <c r="F20" s="11">
        <f>+J20*L20/D20</f>
        <v>0.18181818181818182</v>
      </c>
      <c r="G20" s="11">
        <f>+K20*L20/D20</f>
        <v>0.80303030303030298</v>
      </c>
      <c r="I20" s="1">
        <v>1</v>
      </c>
      <c r="J20" s="12">
        <v>12</v>
      </c>
      <c r="K20" s="1">
        <f>+D20-J20-I20</f>
        <v>53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132</v>
      </c>
      <c r="E21" s="11">
        <f>+I21*L21/D21</f>
        <v>8.3333333333333329E-2</v>
      </c>
      <c r="F21" s="11">
        <f>+J21*L21/D21</f>
        <v>0.18181818181818182</v>
      </c>
      <c r="G21" s="11">
        <f>+K21*L21/D21</f>
        <v>0.73484848484848486</v>
      </c>
      <c r="I21" s="1">
        <v>11</v>
      </c>
      <c r="J21" s="12">
        <v>24</v>
      </c>
      <c r="K21" s="1">
        <f>+D21-J21-I21</f>
        <v>97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264</v>
      </c>
      <c r="E22" s="17">
        <f>(+E21+E20+E19)/3</f>
        <v>5.8080808080808087E-2</v>
      </c>
      <c r="F22" s="17">
        <f>(+F21+F20+F19)/3</f>
        <v>0.20707070707070707</v>
      </c>
      <c r="G22" s="17">
        <f>(+G21+G20+G19)/3</f>
        <v>0.73484848484848486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3" sqref="C3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29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30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21</v>
      </c>
      <c r="D7" s="8">
        <f>+B7*C7</f>
        <v>231</v>
      </c>
      <c r="E7" s="10">
        <f>+I7*L7/D7</f>
        <v>3.0303030303030304E-2</v>
      </c>
      <c r="F7" s="11">
        <f>+J7*L7/D7</f>
        <v>0.1471861471861472</v>
      </c>
      <c r="G7" s="11">
        <f>+K7*L7/D7</f>
        <v>0.82251082251082253</v>
      </c>
      <c r="I7" s="20">
        <f>2+I19</f>
        <v>7</v>
      </c>
      <c r="J7" s="12">
        <f>23+J19</f>
        <v>34</v>
      </c>
      <c r="K7" s="1">
        <f>+D7-J7-I7</f>
        <v>190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714</v>
      </c>
      <c r="E8" s="14">
        <f>+I8*L8/D8</f>
        <v>8.683473389355742E-2</v>
      </c>
      <c r="F8" s="11">
        <f>+J8*L8/D8</f>
        <v>0.2030812324929972</v>
      </c>
      <c r="G8" s="11">
        <f>+K8*L8/D8</f>
        <v>0.71008403361344541</v>
      </c>
      <c r="I8" s="1">
        <f>57+I20</f>
        <v>62</v>
      </c>
      <c r="J8" s="12">
        <f>137+J20</f>
        <v>145</v>
      </c>
      <c r="K8" s="1">
        <f>+D8-J8-I8</f>
        <v>507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672</v>
      </c>
      <c r="E9" s="14">
        <f>+I9*L9/D9</f>
        <v>4.7619047619047616E-2</v>
      </c>
      <c r="F9" s="11">
        <f>+J9*L9/D9</f>
        <v>0.20833333333333334</v>
      </c>
      <c r="G9" s="11">
        <f>+K9*L9/D9</f>
        <v>0.74404761904761907</v>
      </c>
      <c r="I9" s="1">
        <f>20+I21</f>
        <v>32</v>
      </c>
      <c r="J9" s="12">
        <f>110+J21</f>
        <v>140</v>
      </c>
      <c r="K9" s="1">
        <f>+D9-J9-I9</f>
        <v>500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1617</v>
      </c>
      <c r="E10" s="17">
        <f>(+E9+E8+E7)/3</f>
        <v>5.4918937271878444E-2</v>
      </c>
      <c r="F10" s="17">
        <f>(+F9+F8+F7)/3</f>
        <v>0.18620023767082591</v>
      </c>
      <c r="G10" s="17">
        <f>(+G9+G8+G7)/3</f>
        <v>0.7588808250572957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30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21</v>
      </c>
      <c r="D19" s="8">
        <f>+B19*C19</f>
        <v>63</v>
      </c>
      <c r="E19" s="10">
        <f>+I19*L19/D19</f>
        <v>7.9365079365079361E-2</v>
      </c>
      <c r="F19" s="11">
        <f>+J19*L19/D19</f>
        <v>0.17460317460317459</v>
      </c>
      <c r="G19" s="11">
        <f>+K19*L19/D19</f>
        <v>0.74603174603174605</v>
      </c>
      <c r="I19" s="1">
        <v>5</v>
      </c>
      <c r="J19" s="12">
        <v>11</v>
      </c>
      <c r="K19" s="1">
        <f>+D19-J19-I19</f>
        <v>47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7.9365079365079361E-2</v>
      </c>
      <c r="F20" s="11">
        <f>+J20*L20/D20</f>
        <v>0.12698412698412698</v>
      </c>
      <c r="G20" s="11">
        <f>+K20*L20/D20</f>
        <v>0.79365079365079361</v>
      </c>
      <c r="I20" s="1">
        <v>5</v>
      </c>
      <c r="J20" s="12">
        <v>8</v>
      </c>
      <c r="K20" s="1">
        <f>+D20-J20-I20</f>
        <v>50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126</v>
      </c>
      <c r="E21" s="11">
        <f>+I21*L21/D21</f>
        <v>9.5238095238095233E-2</v>
      </c>
      <c r="F21" s="11">
        <f>+J21*L21/D21</f>
        <v>0.23809523809523808</v>
      </c>
      <c r="G21" s="11">
        <f>+K21*L21/D21</f>
        <v>0.66666666666666663</v>
      </c>
      <c r="I21" s="1">
        <v>12</v>
      </c>
      <c r="J21" s="12">
        <v>30</v>
      </c>
      <c r="K21" s="1">
        <f>+D21-J21-I21</f>
        <v>84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252</v>
      </c>
      <c r="E22" s="17">
        <f>(+E21+E20+E19)/3</f>
        <v>8.4656084656084651E-2</v>
      </c>
      <c r="F22" s="17">
        <f>(+F21+F20+F19)/3</f>
        <v>0.17989417989417988</v>
      </c>
      <c r="G22" s="17">
        <f>(+G21+G20+G19)/3</f>
        <v>0.73544973544973546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27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28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21</v>
      </c>
      <c r="D7" s="8">
        <f>+B7*C7</f>
        <v>231</v>
      </c>
      <c r="E7" s="10">
        <f>+I7*L7/D7</f>
        <v>3.4632034632034632E-2</v>
      </c>
      <c r="F7" s="11">
        <f>+J7*L7/D7</f>
        <v>8.6580086580086577E-2</v>
      </c>
      <c r="G7" s="11">
        <f>+K7*L7/D7</f>
        <v>0.87878787878787878</v>
      </c>
      <c r="I7" s="20">
        <f>3+I19</f>
        <v>8</v>
      </c>
      <c r="J7" s="12">
        <f>15+J19</f>
        <v>20</v>
      </c>
      <c r="K7" s="1">
        <f>+D7-J7-I7</f>
        <v>203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714</v>
      </c>
      <c r="E8" s="14">
        <f>+I8*L8/D8</f>
        <v>8.8235294117647065E-2</v>
      </c>
      <c r="F8" s="11">
        <f>+J8*L8/D8</f>
        <v>0.13305322128851541</v>
      </c>
      <c r="G8" s="11">
        <f>+K8*L8/D8</f>
        <v>0.77871148459383754</v>
      </c>
      <c r="I8" s="1">
        <f>60+I20</f>
        <v>63</v>
      </c>
      <c r="J8" s="12">
        <f>91+J20</f>
        <v>95</v>
      </c>
      <c r="K8" s="1">
        <f>+D8-J8-I8</f>
        <v>556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672</v>
      </c>
      <c r="E9" s="14">
        <f>+I9*L9/D9</f>
        <v>6.9940476190476192E-2</v>
      </c>
      <c r="F9" s="11">
        <f>+J9*L9/D9</f>
        <v>9.9702380952380959E-2</v>
      </c>
      <c r="G9" s="11">
        <f>+K9*L9/D9</f>
        <v>0.8303571428571429</v>
      </c>
      <c r="I9" s="1">
        <f>32+I21</f>
        <v>47</v>
      </c>
      <c r="J9" s="12">
        <f>60+J21</f>
        <v>67</v>
      </c>
      <c r="K9" s="1">
        <f>+D9-J9-I9</f>
        <v>558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1617</v>
      </c>
      <c r="E10" s="17">
        <f>(+E9+E8+E7)/3</f>
        <v>6.426926831338596E-2</v>
      </c>
      <c r="F10" s="17">
        <f>(+F9+F8+F7)/3</f>
        <v>0.10644522960699432</v>
      </c>
      <c r="G10" s="17">
        <f>(+G9+G8+G7)/3</f>
        <v>0.82928550207961971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28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21</v>
      </c>
      <c r="D19" s="8">
        <f>+B19*C19</f>
        <v>63</v>
      </c>
      <c r="E19" s="10">
        <f>+I19*L19/D19</f>
        <v>7.9365079365079361E-2</v>
      </c>
      <c r="F19" s="11">
        <f>+J19*L19/D19</f>
        <v>7.9365079365079361E-2</v>
      </c>
      <c r="G19" s="11">
        <f>+K19*L19/D19</f>
        <v>0.84126984126984128</v>
      </c>
      <c r="I19" s="1">
        <v>5</v>
      </c>
      <c r="J19" s="12">
        <v>5</v>
      </c>
      <c r="K19" s="1">
        <f>+D19-J19-I19</f>
        <v>53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63</v>
      </c>
      <c r="E20" s="11">
        <f>+I20*L20/D20</f>
        <v>4.7619047619047616E-2</v>
      </c>
      <c r="F20" s="11">
        <f>+J20*L20/D20</f>
        <v>6.3492063492063489E-2</v>
      </c>
      <c r="G20" s="11">
        <f>+K20*L20/D20</f>
        <v>0.88888888888888884</v>
      </c>
      <c r="I20" s="1">
        <v>3</v>
      </c>
      <c r="J20" s="12">
        <v>4</v>
      </c>
      <c r="K20" s="1">
        <f>+D20-J20-I20</f>
        <v>56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126</v>
      </c>
      <c r="E21" s="11">
        <f>+I21*L21/D21</f>
        <v>0.11904761904761904</v>
      </c>
      <c r="F21" s="11">
        <f>+J21*L21/D21</f>
        <v>5.5555555555555552E-2</v>
      </c>
      <c r="G21" s="11">
        <f>+K21*L21/D21</f>
        <v>0.82539682539682535</v>
      </c>
      <c r="I21" s="1">
        <v>15</v>
      </c>
      <c r="J21" s="12">
        <v>7</v>
      </c>
      <c r="K21" s="1">
        <f>+D21-J21-I21</f>
        <v>104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252</v>
      </c>
      <c r="E22" s="17">
        <f>(+E21+E20+E19)/3</f>
        <v>8.2010582010582006E-2</v>
      </c>
      <c r="F22" s="17">
        <f>(+F21+F20+F19)/3</f>
        <v>6.6137566137566134E-2</v>
      </c>
      <c r="G22" s="17">
        <f>(+G21+G20+G19)/3</f>
        <v>0.85185185185185175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J10" sqref="J10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25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26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22</v>
      </c>
      <c r="D7" s="8">
        <f>+B7*C7</f>
        <v>242</v>
      </c>
      <c r="E7" s="10">
        <f>+I7*L7/D7</f>
        <v>6.1983471074380167E-2</v>
      </c>
      <c r="F7" s="11">
        <f>+J7*L7/D7</f>
        <v>1.6528925619834711E-2</v>
      </c>
      <c r="G7" s="11">
        <f>+K7*L7/D7</f>
        <v>0.92148760330578516</v>
      </c>
      <c r="I7" s="20">
        <f>9+I19</f>
        <v>15</v>
      </c>
      <c r="J7" s="12">
        <f>3+J19</f>
        <v>4</v>
      </c>
      <c r="K7" s="1">
        <f>+D7-J7-I7</f>
        <v>223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748</v>
      </c>
      <c r="E8" s="14">
        <f>+I8*L8/D8</f>
        <v>4.4117647058823532E-2</v>
      </c>
      <c r="F8" s="11">
        <f>+J8*L8/D8</f>
        <v>3.2085561497326207E-2</v>
      </c>
      <c r="G8" s="11">
        <f>+K8*L8/D8</f>
        <v>0.9237967914438503</v>
      </c>
      <c r="I8" s="1">
        <f>33+I20</f>
        <v>33</v>
      </c>
      <c r="J8" s="12">
        <f>21+J20</f>
        <v>24</v>
      </c>
      <c r="K8" s="1">
        <f>+D8-J8-I8</f>
        <v>691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704</v>
      </c>
      <c r="E9" s="14">
        <f>+I9*L9/D9</f>
        <v>5.6818181818181816E-2</v>
      </c>
      <c r="F9" s="11">
        <f>+J9*L9/D9</f>
        <v>7.2443181818181823E-2</v>
      </c>
      <c r="G9" s="11">
        <f>+K9*L9/D9</f>
        <v>0.87073863636363635</v>
      </c>
      <c r="I9" s="1">
        <f>26+I21</f>
        <v>40</v>
      </c>
      <c r="J9" s="12">
        <f>38+J21</f>
        <v>51</v>
      </c>
      <c r="K9" s="1">
        <f>+D9-J9-I9</f>
        <v>613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1694</v>
      </c>
      <c r="E10" s="17">
        <f>(+E9+E8+E7)/3</f>
        <v>5.4306433317128505E-2</v>
      </c>
      <c r="F10" s="17">
        <f>(+F9+F8+F7)/3</f>
        <v>4.0352556311780911E-2</v>
      </c>
      <c r="G10" s="17">
        <f>(+G9+G8+G7)/3</f>
        <v>0.9053410103710906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26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22</v>
      </c>
      <c r="D19" s="8">
        <f>+B19*C19</f>
        <v>66</v>
      </c>
      <c r="E19" s="10">
        <f>+I19*L19/D19</f>
        <v>9.0909090909090912E-2</v>
      </c>
      <c r="F19" s="11">
        <f>+J19*L19/D19</f>
        <v>1.5151515151515152E-2</v>
      </c>
      <c r="G19" s="11">
        <f>+K19*L19/D19</f>
        <v>0.89393939393939392</v>
      </c>
      <c r="I19" s="1">
        <v>6</v>
      </c>
      <c r="J19" s="12">
        <v>1</v>
      </c>
      <c r="K19" s="1">
        <f>+D19-J19-I19</f>
        <v>59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66</v>
      </c>
      <c r="E20" s="11">
        <f>+I20*L20/D20</f>
        <v>0</v>
      </c>
      <c r="F20" s="11">
        <f>+J20*L20/D20</f>
        <v>4.5454545454545456E-2</v>
      </c>
      <c r="G20" s="11">
        <f>+K20*L20/D20</f>
        <v>0.95454545454545459</v>
      </c>
      <c r="I20" s="1">
        <v>0</v>
      </c>
      <c r="J20" s="12">
        <v>3</v>
      </c>
      <c r="K20" s="1">
        <f>+D20-J20-I20</f>
        <v>63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132</v>
      </c>
      <c r="E21" s="11">
        <f>+I21*L21/D21</f>
        <v>0.10606060606060606</v>
      </c>
      <c r="F21" s="11">
        <f>+J21*L21/D21</f>
        <v>9.8484848484848481E-2</v>
      </c>
      <c r="G21" s="11">
        <f>+K21*L21/D21</f>
        <v>0.79545454545454541</v>
      </c>
      <c r="I21" s="1">
        <v>14</v>
      </c>
      <c r="J21" s="12">
        <v>13</v>
      </c>
      <c r="K21" s="1">
        <f>+D21-J21-I21</f>
        <v>105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264</v>
      </c>
      <c r="E22" s="17">
        <f>(+E21+E20+E19)/3</f>
        <v>6.5656565656565649E-2</v>
      </c>
      <c r="F22" s="17">
        <f>(+F21+F20+F19)/3</f>
        <v>5.3030303030303018E-2</v>
      </c>
      <c r="G22" s="17">
        <f>(+G21+G20+G19)/3</f>
        <v>0.88131313131313138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3" workbookViewId="0">
      <selection activeCell="J9" sqref="J9"/>
    </sheetView>
  </sheetViews>
  <sheetFormatPr defaultRowHeight="12.75"/>
  <cols>
    <col min="1" max="1" width="23.7109375" bestFit="1" customWidth="1"/>
    <col min="2" max="2" width="13.28515625" customWidth="1"/>
    <col min="3" max="3" width="17" customWidth="1"/>
    <col min="4" max="4" width="16.28515625" customWidth="1"/>
    <col min="5" max="5" width="15" customWidth="1"/>
    <col min="6" max="6" width="14.28515625" customWidth="1"/>
    <col min="7" max="7" width="16.140625" customWidth="1"/>
  </cols>
  <sheetData>
    <row r="1" spans="1:12">
      <c r="I1" s="1"/>
      <c r="J1" s="1"/>
      <c r="K1" s="1"/>
      <c r="L1" s="1"/>
    </row>
    <row r="2" spans="1:12">
      <c r="I2" s="1"/>
      <c r="J2" s="1"/>
      <c r="K2" s="1"/>
      <c r="L2" s="1"/>
    </row>
    <row r="3" spans="1:12" ht="15.75">
      <c r="C3" s="26" t="s">
        <v>23</v>
      </c>
      <c r="I3" s="1"/>
      <c r="J3" s="1"/>
      <c r="K3" s="1"/>
      <c r="L3" s="1"/>
    </row>
    <row r="4" spans="1:12">
      <c r="I4" s="1"/>
      <c r="J4" s="1"/>
      <c r="K4" s="1"/>
      <c r="L4" s="1"/>
    </row>
    <row r="5" spans="1:12">
      <c r="I5" s="1"/>
      <c r="J5" s="1"/>
      <c r="K5" s="1"/>
      <c r="L5" s="1"/>
    </row>
    <row r="6" spans="1:12" ht="38.25">
      <c r="A6" s="2" t="s">
        <v>0</v>
      </c>
      <c r="B6" s="3" t="s">
        <v>1</v>
      </c>
      <c r="C6" s="4" t="s">
        <v>24</v>
      </c>
      <c r="D6" s="3" t="s">
        <v>2</v>
      </c>
      <c r="E6" s="3" t="s">
        <v>3</v>
      </c>
      <c r="F6" s="3" t="s">
        <v>4</v>
      </c>
      <c r="G6" s="3" t="s">
        <v>5</v>
      </c>
      <c r="H6" s="5"/>
      <c r="I6" s="6" t="s">
        <v>6</v>
      </c>
      <c r="J6" s="6" t="s">
        <v>7</v>
      </c>
      <c r="K6" s="6" t="s">
        <v>8</v>
      </c>
      <c r="L6" s="6"/>
    </row>
    <row r="7" spans="1:12" ht="16.5" customHeight="1">
      <c r="A7" s="7" t="s">
        <v>9</v>
      </c>
      <c r="B7" s="24">
        <f>8+3</f>
        <v>11</v>
      </c>
      <c r="C7" s="9">
        <v>19</v>
      </c>
      <c r="D7" s="8">
        <f>+B7*C7</f>
        <v>209</v>
      </c>
      <c r="E7" s="10">
        <f>+I7*L7/D7</f>
        <v>0.17224880382775121</v>
      </c>
      <c r="F7" s="11">
        <f>+J7*L7/D7</f>
        <v>3.8277511961722487E-2</v>
      </c>
      <c r="G7" s="11">
        <f>+K7*L7/D7</f>
        <v>0.78947368421052633</v>
      </c>
      <c r="I7" s="20">
        <f>21+I19</f>
        <v>36</v>
      </c>
      <c r="J7" s="12">
        <f>7+J19</f>
        <v>8</v>
      </c>
      <c r="K7" s="1">
        <f>+D7-J7-I7</f>
        <v>165</v>
      </c>
      <c r="L7" s="13">
        <v>1</v>
      </c>
    </row>
    <row r="8" spans="1:12" ht="16.5" customHeight="1">
      <c r="A8" s="7" t="s">
        <v>15</v>
      </c>
      <c r="B8" s="23">
        <f>32+3-1</f>
        <v>34</v>
      </c>
      <c r="C8" s="9" t="s">
        <v>11</v>
      </c>
      <c r="D8" s="8">
        <f>+B8*C7</f>
        <v>646</v>
      </c>
      <c r="E8" s="14">
        <f>+I8*L8/D8</f>
        <v>5.5727554179566562E-2</v>
      </c>
      <c r="F8" s="11">
        <f>+J8*L8/D8</f>
        <v>5.7275541795665637E-2</v>
      </c>
      <c r="G8" s="11">
        <f>+K8*L8/D8</f>
        <v>0.88699690402476783</v>
      </c>
      <c r="I8" s="1">
        <f>35+I20</f>
        <v>36</v>
      </c>
      <c r="J8" s="12">
        <f>32+J20</f>
        <v>37</v>
      </c>
      <c r="K8" s="1">
        <f>+D8-J8-I8</f>
        <v>573</v>
      </c>
      <c r="L8" s="13">
        <v>1</v>
      </c>
    </row>
    <row r="9" spans="1:12" ht="16.5" customHeight="1">
      <c r="A9" s="7" t="s">
        <v>16</v>
      </c>
      <c r="B9" s="8">
        <f>28+6-1-1</f>
        <v>32</v>
      </c>
      <c r="C9" s="9" t="s">
        <v>11</v>
      </c>
      <c r="D9" s="8">
        <f>+B9*C7</f>
        <v>608</v>
      </c>
      <c r="E9" s="14">
        <f>+I9*L9/D9</f>
        <v>9.8684210526315791E-2</v>
      </c>
      <c r="F9" s="11">
        <f>+J9*L9/D9</f>
        <v>5.4276315789473686E-2</v>
      </c>
      <c r="G9" s="11">
        <f>+K9*L9/D9</f>
        <v>0.84703947368421051</v>
      </c>
      <c r="I9" s="1">
        <f>47+I21</f>
        <v>60</v>
      </c>
      <c r="J9" s="12">
        <f>25+J21</f>
        <v>33</v>
      </c>
      <c r="K9" s="1">
        <f>+D9-J9-I9</f>
        <v>515</v>
      </c>
      <c r="L9" s="13">
        <v>1</v>
      </c>
    </row>
    <row r="10" spans="1:12" ht="19.5" customHeight="1">
      <c r="A10" s="15" t="s">
        <v>13</v>
      </c>
      <c r="B10" s="16">
        <f>SUM(B7:B9)</f>
        <v>77</v>
      </c>
      <c r="C10" s="16"/>
      <c r="D10" s="16">
        <f>SUM(D7:D9)</f>
        <v>1463</v>
      </c>
      <c r="E10" s="17">
        <f>(+E9+E8+E7)/3</f>
        <v>0.10888685617787786</v>
      </c>
      <c r="F10" s="17">
        <f>(+F9+F8+F7)/3</f>
        <v>4.9943123182287275E-2</v>
      </c>
      <c r="G10" s="17">
        <f>(+G9+G8+G7)/3</f>
        <v>0.84117002063983504</v>
      </c>
      <c r="I10" s="1"/>
      <c r="J10" s="1"/>
      <c r="K10" s="1"/>
      <c r="L10" s="1"/>
    </row>
    <row r="11" spans="1:12" ht="18.75" customHeight="1">
      <c r="A11" s="21"/>
      <c r="B11" s="1"/>
      <c r="E11" s="18" t="s">
        <v>14</v>
      </c>
      <c r="F11" s="18" t="s">
        <v>14</v>
      </c>
      <c r="G11" s="18" t="s">
        <v>14</v>
      </c>
      <c r="I11" s="1"/>
      <c r="J11" s="1"/>
      <c r="K11" s="1"/>
      <c r="L11" s="1"/>
    </row>
    <row r="12" spans="1:12">
      <c r="A12" s="25"/>
      <c r="B12" s="22"/>
    </row>
    <row r="18" spans="1:12" ht="38.25">
      <c r="A18" s="2" t="s">
        <v>0</v>
      </c>
      <c r="B18" s="3" t="s">
        <v>1</v>
      </c>
      <c r="C18" s="4" t="s">
        <v>24</v>
      </c>
      <c r="D18" s="3" t="s">
        <v>2</v>
      </c>
      <c r="E18" s="3" t="s">
        <v>3</v>
      </c>
      <c r="F18" s="3" t="s">
        <v>4</v>
      </c>
      <c r="G18" s="3" t="s">
        <v>5</v>
      </c>
      <c r="H18" s="5"/>
      <c r="I18" s="6" t="s">
        <v>6</v>
      </c>
      <c r="J18" s="6" t="s">
        <v>7</v>
      </c>
      <c r="K18" s="6" t="s">
        <v>8</v>
      </c>
      <c r="L18" s="6"/>
    </row>
    <row r="19" spans="1:12">
      <c r="A19" s="7" t="s">
        <v>9</v>
      </c>
      <c r="B19" s="8">
        <v>3</v>
      </c>
      <c r="C19" s="9">
        <v>19</v>
      </c>
      <c r="D19" s="8">
        <f>+B19*C19</f>
        <v>57</v>
      </c>
      <c r="E19" s="10">
        <f>+I19*L19/D19</f>
        <v>0.26315789473684209</v>
      </c>
      <c r="F19" s="11">
        <f>+J19*L19/D19</f>
        <v>1.7543859649122806E-2</v>
      </c>
      <c r="G19" s="11">
        <f>+K19*L19/D19</f>
        <v>0.7192982456140351</v>
      </c>
      <c r="I19" s="1">
        <v>15</v>
      </c>
      <c r="J19" s="12">
        <v>1</v>
      </c>
      <c r="K19" s="1">
        <f>+D19-J19-I19</f>
        <v>41</v>
      </c>
      <c r="L19" s="13">
        <v>1</v>
      </c>
    </row>
    <row r="20" spans="1:12">
      <c r="A20" s="7" t="s">
        <v>10</v>
      </c>
      <c r="B20" s="8">
        <v>3</v>
      </c>
      <c r="C20" s="9" t="s">
        <v>11</v>
      </c>
      <c r="D20" s="8">
        <f>+B20*C19</f>
        <v>57</v>
      </c>
      <c r="E20" s="11">
        <f>+I20*L20/D20</f>
        <v>1.7543859649122806E-2</v>
      </c>
      <c r="F20" s="11">
        <f>+J20*L20/D20</f>
        <v>8.771929824561403E-2</v>
      </c>
      <c r="G20" s="11">
        <f>+K20*L20/D20</f>
        <v>0.89473684210526316</v>
      </c>
      <c r="I20" s="1">
        <v>1</v>
      </c>
      <c r="J20" s="12">
        <v>5</v>
      </c>
      <c r="K20" s="1">
        <f>+D20-J20-I20</f>
        <v>51</v>
      </c>
      <c r="L20" s="13">
        <v>1</v>
      </c>
    </row>
    <row r="21" spans="1:12">
      <c r="A21" s="7" t="s">
        <v>12</v>
      </c>
      <c r="B21" s="8">
        <v>6</v>
      </c>
      <c r="C21" s="9" t="s">
        <v>11</v>
      </c>
      <c r="D21" s="8">
        <f>+B21*C19</f>
        <v>114</v>
      </c>
      <c r="E21" s="11">
        <f>+I21*L21/D21</f>
        <v>0.11403508771929824</v>
      </c>
      <c r="F21" s="11">
        <f>+J21*L21/D21</f>
        <v>7.0175438596491224E-2</v>
      </c>
      <c r="G21" s="11">
        <f>+K21*L21/D21</f>
        <v>0.81578947368421051</v>
      </c>
      <c r="I21" s="1">
        <v>13</v>
      </c>
      <c r="J21" s="12">
        <v>8</v>
      </c>
      <c r="K21" s="1">
        <f>+D21-J21-I21</f>
        <v>93</v>
      </c>
      <c r="L21" s="13">
        <v>1</v>
      </c>
    </row>
    <row r="22" spans="1:12" ht="15.75">
      <c r="A22" s="15" t="s">
        <v>13</v>
      </c>
      <c r="B22" s="16">
        <f>SUM(B19:B21)</f>
        <v>12</v>
      </c>
      <c r="C22" s="16"/>
      <c r="D22" s="16">
        <f>SUM(D19:D21)</f>
        <v>228</v>
      </c>
      <c r="E22" s="17">
        <f>(+E21+E20+E19)/3</f>
        <v>0.13157894736842105</v>
      </c>
      <c r="F22" s="17">
        <f>(+F21+F20+F19)/3</f>
        <v>5.8479532163742687E-2</v>
      </c>
      <c r="G22" s="17">
        <f>(+G21+G20+G19)/3</f>
        <v>0.80994152046783618</v>
      </c>
      <c r="I22" s="1"/>
      <c r="J22" s="1"/>
      <c r="K22" s="1"/>
      <c r="L22" s="1"/>
    </row>
    <row r="23" spans="1:12">
      <c r="B23" s="1"/>
      <c r="E23" s="18" t="s">
        <v>14</v>
      </c>
      <c r="F23" s="18" t="s">
        <v>14</v>
      </c>
      <c r="G23" s="18" t="s">
        <v>14</v>
      </c>
      <c r="I23" s="1"/>
      <c r="J23" s="1"/>
      <c r="K23" s="1"/>
      <c r="L23" s="1"/>
    </row>
    <row r="24" spans="1:12">
      <c r="A24" s="19"/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12</vt:i4>
      </vt:variant>
    </vt:vector>
  </HeadingPairs>
  <TitlesOfParts>
    <vt:vector size="24" baseType="lpstr">
      <vt:lpstr>DICEMBRE2022</vt:lpstr>
      <vt:lpstr>NOVEMBRE2022</vt:lpstr>
      <vt:lpstr>OTTOBRE2022</vt:lpstr>
      <vt:lpstr>SETTEMBRE2022</vt:lpstr>
      <vt:lpstr>AGOSTO2022</vt:lpstr>
      <vt:lpstr>LUGLIO2022</vt:lpstr>
      <vt:lpstr>GIUGNO2022</vt:lpstr>
      <vt:lpstr>MAGGIO2022</vt:lpstr>
      <vt:lpstr>APRILE2022</vt:lpstr>
      <vt:lpstr>MARZO2022</vt:lpstr>
      <vt:lpstr>FEBBRAIO2022</vt:lpstr>
      <vt:lpstr>GENNAIO2022</vt:lpstr>
      <vt:lpstr>AGOSTO2022!Area_stampa</vt:lpstr>
      <vt:lpstr>APRILE2022!Area_stampa</vt:lpstr>
      <vt:lpstr>DICEMBRE2022!Area_stampa</vt:lpstr>
      <vt:lpstr>FEBBRAIO2022!Area_stampa</vt:lpstr>
      <vt:lpstr>GENNAIO2022!Area_stampa</vt:lpstr>
      <vt:lpstr>GIUGNO2022!Area_stampa</vt:lpstr>
      <vt:lpstr>LUGLIO2022!Area_stampa</vt:lpstr>
      <vt:lpstr>MAGGIO2022!Area_stampa</vt:lpstr>
      <vt:lpstr>MARZO2022!Area_stampa</vt:lpstr>
      <vt:lpstr>NOVEMBRE2022!Area_stampa</vt:lpstr>
      <vt:lpstr>OTTOBRE2022!Area_stampa</vt:lpstr>
      <vt:lpstr>SETTEMBRE2022!Area_stampa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infocamere</dc:creator>
  <cp:lastModifiedBy>HP</cp:lastModifiedBy>
  <cp:lastPrinted>2022-11-10T10:04:49Z</cp:lastPrinted>
  <dcterms:created xsi:type="dcterms:W3CDTF">2018-11-13T09:01:03Z</dcterms:created>
  <dcterms:modified xsi:type="dcterms:W3CDTF">2023-01-03T21:54:52Z</dcterms:modified>
</cp:coreProperties>
</file>